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k\Dropbox\Blog\Armor\"/>
    </mc:Choice>
  </mc:AlternateContent>
  <xr:revisionPtr revIDLastSave="0" documentId="13_ncr:1_{1DFBD52B-4B7F-4531-AB44-6595440699C6}" xr6:coauthVersionLast="32" xr6:coauthVersionMax="32" xr10:uidLastSave="{00000000-0000-0000-0000-000000000000}"/>
  <bookViews>
    <workbookView xWindow="0" yWindow="0" windowWidth="28800" windowHeight="11490" xr2:uid="{BE28DAD4-5A9C-448D-B483-7DF493D902FD}"/>
  </bookViews>
  <sheets>
    <sheet name="DangerSpace2700" sheetId="9" r:id="rId1"/>
    <sheet name="DangerSpace1900" sheetId="10" r:id="rId2"/>
    <sheet name="Bismarck" sheetId="4" r:id="rId3"/>
    <sheet name="MyGraphRead" sheetId="8" r:id="rId4"/>
  </sheets>
  <definedNames>
    <definedName name="_xlnm._FilterDatabase" localSheetId="3" hidden="1">MyGraphRead!#REF!</definedName>
    <definedName name="_h">Bismarck!$C$18</definedName>
    <definedName name="_w">Bismarck!$C$19</definedName>
    <definedName name="cnvt">PI()/180</definedName>
    <definedName name="ExternalData_1" localSheetId="2" hidden="1">Bismarck!$A$25:$J$62</definedName>
    <definedName name="solver_adj" localSheetId="2" hidden="1">Bismarck!$C$19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Bismarck!#REF!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79017"/>
</workbook>
</file>

<file path=xl/calcChain.xml><?xml version="1.0" encoding="utf-8"?>
<calcChain xmlns="http://schemas.openxmlformats.org/spreadsheetml/2006/main">
  <c r="M24" i="10" l="1"/>
  <c r="N24" i="10" s="1"/>
  <c r="M23" i="10"/>
  <c r="N23" i="10" s="1"/>
  <c r="O23" i="10" s="1"/>
  <c r="P23" i="10" s="1"/>
  <c r="M22" i="10"/>
  <c r="N22" i="10" s="1"/>
  <c r="M21" i="10"/>
  <c r="N21" i="10" s="1"/>
  <c r="Q21" i="10" s="1"/>
  <c r="M20" i="10"/>
  <c r="N20" i="10" s="1"/>
  <c r="M19" i="10"/>
  <c r="N19" i="10" s="1"/>
  <c r="M18" i="10"/>
  <c r="N18" i="10" s="1"/>
  <c r="M17" i="10"/>
  <c r="N17" i="10" s="1"/>
  <c r="Q17" i="10" s="1"/>
  <c r="M16" i="10"/>
  <c r="N16" i="10" s="1"/>
  <c r="O16" i="10" s="1"/>
  <c r="P16" i="10" s="1"/>
  <c r="M15" i="10"/>
  <c r="N15" i="10" s="1"/>
  <c r="O15" i="10" s="1"/>
  <c r="P15" i="10" s="1"/>
  <c r="M14" i="10"/>
  <c r="N14" i="10" s="1"/>
  <c r="M13" i="10"/>
  <c r="N13" i="10" s="1"/>
  <c r="Q13" i="10" s="1"/>
  <c r="M12" i="10"/>
  <c r="N12" i="10" s="1"/>
  <c r="M11" i="10"/>
  <c r="N11" i="10" s="1"/>
  <c r="M11" i="9"/>
  <c r="N11" i="9" s="1"/>
  <c r="M12" i="9"/>
  <c r="N12" i="9" s="1"/>
  <c r="M13" i="9"/>
  <c r="N13" i="9" s="1"/>
  <c r="M14" i="9"/>
  <c r="N14" i="9" s="1"/>
  <c r="M15" i="9"/>
  <c r="N15" i="9"/>
  <c r="O15" i="9" s="1"/>
  <c r="P15" i="9" s="1"/>
  <c r="M16" i="9"/>
  <c r="N16" i="9" s="1"/>
  <c r="M17" i="9"/>
  <c r="N17" i="9"/>
  <c r="Q17" i="9" s="1"/>
  <c r="M18" i="9"/>
  <c r="N18" i="9" s="1"/>
  <c r="M19" i="9"/>
  <c r="N19" i="9" s="1"/>
  <c r="O19" i="9" s="1"/>
  <c r="P19" i="9" s="1"/>
  <c r="M20" i="9"/>
  <c r="N20" i="9" s="1"/>
  <c r="M21" i="9"/>
  <c r="N21" i="9"/>
  <c r="O21" i="9" s="1"/>
  <c r="P21" i="9" s="1"/>
  <c r="M22" i="9"/>
  <c r="N22" i="9"/>
  <c r="Q22" i="9" s="1"/>
  <c r="O22" i="9"/>
  <c r="P22" i="9" s="1"/>
  <c r="M23" i="9"/>
  <c r="N23" i="9" s="1"/>
  <c r="M24" i="9"/>
  <c r="N24" i="9" s="1"/>
  <c r="M25" i="9"/>
  <c r="N25" i="9" s="1"/>
  <c r="M26" i="9"/>
  <c r="N26" i="9" s="1"/>
  <c r="M27" i="9"/>
  <c r="N27" i="9" s="1"/>
  <c r="O27" i="9" s="1"/>
  <c r="P27" i="9" s="1"/>
  <c r="M28" i="9"/>
  <c r="N28" i="9" s="1"/>
  <c r="M29" i="9"/>
  <c r="N29" i="9" s="1"/>
  <c r="O29" i="9" s="1"/>
  <c r="P29" i="9" s="1"/>
  <c r="M30" i="9"/>
  <c r="N30" i="9"/>
  <c r="Q30" i="9" s="1"/>
  <c r="O30" i="9"/>
  <c r="P30" i="9" s="1"/>
  <c r="M31" i="9"/>
  <c r="N31" i="9" s="1"/>
  <c r="M32" i="9"/>
  <c r="N32" i="9" s="1"/>
  <c r="M33" i="9"/>
  <c r="N33" i="9"/>
  <c r="Q33" i="9" s="1"/>
  <c r="O33" i="9"/>
  <c r="P33" i="9"/>
  <c r="M34" i="9"/>
  <c r="N34" i="9" s="1"/>
  <c r="H6" i="10"/>
  <c r="H6" i="9"/>
  <c r="Q16" i="10" l="1"/>
  <c r="Q24" i="10"/>
  <c r="O24" i="10"/>
  <c r="P24" i="10" s="1"/>
  <c r="Q11" i="10"/>
  <c r="O11" i="10"/>
  <c r="P11" i="10" s="1"/>
  <c r="Q12" i="10"/>
  <c r="O12" i="10"/>
  <c r="P12" i="10" s="1"/>
  <c r="O22" i="10"/>
  <c r="P22" i="10" s="1"/>
  <c r="Q22" i="10"/>
  <c r="Q19" i="10"/>
  <c r="O19" i="10"/>
  <c r="P19" i="10" s="1"/>
  <c r="Q20" i="10"/>
  <c r="O20" i="10"/>
  <c r="P20" i="10" s="1"/>
  <c r="Q14" i="10"/>
  <c r="O14" i="10"/>
  <c r="P14" i="10" s="1"/>
  <c r="Q18" i="10"/>
  <c r="O18" i="10"/>
  <c r="P18" i="10" s="1"/>
  <c r="Q15" i="10"/>
  <c r="O17" i="10"/>
  <c r="P17" i="10" s="1"/>
  <c r="Q23" i="10"/>
  <c r="O13" i="10"/>
  <c r="P13" i="10" s="1"/>
  <c r="O21" i="10"/>
  <c r="P21" i="10" s="1"/>
  <c r="O31" i="9"/>
  <c r="P31" i="9" s="1"/>
  <c r="Q31" i="9"/>
  <c r="Q14" i="9"/>
  <c r="O14" i="9"/>
  <c r="P14" i="9" s="1"/>
  <c r="O34" i="9"/>
  <c r="P34" i="9" s="1"/>
  <c r="Q34" i="9"/>
  <c r="Q25" i="9"/>
  <c r="O25" i="9"/>
  <c r="P25" i="9" s="1"/>
  <c r="O23" i="9"/>
  <c r="P23" i="9" s="1"/>
  <c r="Q23" i="9"/>
  <c r="O17" i="9"/>
  <c r="P17" i="9" s="1"/>
  <c r="Q15" i="9"/>
  <c r="O18" i="9"/>
  <c r="P18" i="9" s="1"/>
  <c r="Q18" i="9"/>
  <c r="O28" i="9"/>
  <c r="P28" i="9" s="1"/>
  <c r="Q28" i="9"/>
  <c r="O24" i="9"/>
  <c r="P24" i="9" s="1"/>
  <c r="Q24" i="9"/>
  <c r="O13" i="9"/>
  <c r="P13" i="9" s="1"/>
  <c r="Q13" i="9"/>
  <c r="Q26" i="9"/>
  <c r="O26" i="9"/>
  <c r="P26" i="9" s="1"/>
  <c r="O20" i="9"/>
  <c r="P20" i="9" s="1"/>
  <c r="Q20" i="9"/>
  <c r="O16" i="9"/>
  <c r="P16" i="9" s="1"/>
  <c r="Q16" i="9"/>
  <c r="Q12" i="9"/>
  <c r="O12" i="9"/>
  <c r="P12" i="9" s="1"/>
  <c r="O32" i="9"/>
  <c r="P32" i="9" s="1"/>
  <c r="Q32" i="9"/>
  <c r="O11" i="9"/>
  <c r="P11" i="9" s="1"/>
  <c r="Q11" i="9"/>
  <c r="Q29" i="9"/>
  <c r="Q21" i="9"/>
  <c r="Q27" i="9"/>
  <c r="Q19" i="9"/>
  <c r="B3" i="8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B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6832DF5-169E-43DF-B677-998AAF3A91CA}" keepAlive="1" name="Query - Table 0" description="Connection to the 'Table 0' query in the workbook." type="5" refreshedVersion="6" background="1" saveData="1">
    <dbPr connection="Provider=Microsoft.Mashup.OleDb.1;Data Source=$Workbook$;Location=Table 0;Extended Properties=&quot;&quot;" command="SELECT * FROM [Table 0]"/>
  </connection>
</connections>
</file>

<file path=xl/sharedStrings.xml><?xml version="1.0" encoding="utf-8"?>
<sst xmlns="http://schemas.openxmlformats.org/spreadsheetml/2006/main" count="163" uniqueCount="96">
  <si>
    <t>Range</t>
  </si>
  <si>
    <t>460 - n/a</t>
  </si>
  <si>
    <t>442 - n/a</t>
  </si>
  <si>
    <t>430 - n/a</t>
  </si>
  <si>
    <t>412 - n/a</t>
  </si>
  <si>
    <t>392 - n/a</t>
  </si>
  <si>
    <t>335 - 100</t>
  </si>
  <si>
    <t>320 - 105</t>
  </si>
  <si>
    <t>306 - 110</t>
  </si>
  <si>
    <t>294 - 115</t>
  </si>
  <si>
    <t>286 - 120</t>
  </si>
  <si>
    <t>275 - 126</t>
  </si>
  <si>
    <t>266 - 135</t>
  </si>
  <si>
    <t>256 - 144</t>
  </si>
  <si>
    <t>245 - 150</t>
  </si>
  <si>
    <t>236 - 158</t>
  </si>
  <si>
    <t>228 - 165</t>
  </si>
  <si>
    <t>212 - 170</t>
  </si>
  <si>
    <t>Range
(meters)</t>
  </si>
  <si>
    <t>Elevation_x000D_
Angle_x000D_
(degrees)</t>
  </si>
  <si>
    <t>Flight_x000D_
Time_x000D_
(seconds)</t>
  </si>
  <si>
    <t>Striking_x000D_
Velocity_x000D_
(meters/second)</t>
  </si>
  <si>
    <t>Danger Zone_x000D_
(for a 10 x 30_x000D_
meter target)</t>
  </si>
  <si>
    <t>Dispersion_x000D_
(meters)</t>
  </si>
  <si>
    <t>Armour Penetration 2)
(millimeters)
BELT - DECK</t>
  </si>
  <si>
    <t/>
  </si>
  <si>
    <t>FROM:</t>
  </si>
  <si>
    <t>Mark Biegert</t>
  </si>
  <si>
    <t>DATE:</t>
  </si>
  <si>
    <t>SUBJECT:</t>
  </si>
  <si>
    <t>Range and Penetration Table for the 38 cm SK C/34 Guns. </t>
  </si>
  <si>
    <t>Value</t>
  </si>
  <si>
    <t>Name</t>
  </si>
  <si>
    <t>Comment</t>
  </si>
  <si>
    <t>Simple Formula</t>
  </si>
  <si>
    <t>Quadratic Formula</t>
  </si>
  <si>
    <t>FallAngle</t>
  </si>
  <si>
    <t>Angle of Fall
(degrees)</t>
  </si>
  <si>
    <t>ElAngle</t>
  </si>
  <si>
    <t>TOF</t>
  </si>
  <si>
    <t>Vel</t>
  </si>
  <si>
    <t>DZ</t>
  </si>
  <si>
    <t>SF</t>
  </si>
  <si>
    <t>QF</t>
  </si>
  <si>
    <t>Disp</t>
  </si>
  <si>
    <t>Pen</t>
  </si>
  <si>
    <t>Parameters</t>
  </si>
  <si>
    <t>Citadel Height</t>
  </si>
  <si>
    <t>Beam Width</t>
  </si>
  <si>
    <t>Variable</t>
  </si>
  <si>
    <t>_h</t>
  </si>
  <si>
    <t>_w</t>
  </si>
  <si>
    <t>meters</t>
  </si>
  <si>
    <t>The Bismarck table defines this value as 10 m</t>
  </si>
  <si>
    <t>The Bismarck table defines this value as 30 m</t>
  </si>
  <si>
    <t>Bismarck Danger Space Table with My Danger Space Calculations</t>
  </si>
  <si>
    <t>Units</t>
  </si>
  <si>
    <t>Data Source</t>
  </si>
  <si>
    <t>Link</t>
  </si>
  <si>
    <t>Web source on KM Bismarck</t>
  </si>
  <si>
    <t>Discussion</t>
  </si>
  <si>
    <t>Danger space or zone is referred to as bestrichener raum in German. It appears to have been read off of the graph on the right.</t>
  </si>
  <si>
    <t>Danger Space (m)</t>
  </si>
  <si>
    <t>My Read</t>
  </si>
  <si>
    <t>Web Page</t>
  </si>
  <si>
    <t>My Read of Bismarck "Smear Space"</t>
  </si>
  <si>
    <t>I did double-check the reading of the graph, and I have confirmed that the conversion was done accurately.</t>
  </si>
  <si>
    <t>yards</t>
  </si>
  <si>
    <t>feet</t>
  </si>
  <si>
    <t>ft/sec</t>
  </si>
  <si>
    <t>Danger Space</t>
  </si>
  <si>
    <t>Fall Angle</t>
  </si>
  <si>
    <t>Maximum Ordinate</t>
  </si>
  <si>
    <t>Danger Space 
(20 ft height)</t>
  </si>
  <si>
    <t>Drift 1/25 twist</t>
  </si>
  <si>
    <t>Strike Velocity</t>
  </si>
  <si>
    <t>Flight Time</t>
  </si>
  <si>
    <t>Elevation Angle</t>
  </si>
  <si>
    <t>Equation 2</t>
  </si>
  <si>
    <t>My Calc (Equation 3)</t>
  </si>
  <si>
    <t xml:space="preserve">SUBJECT: </t>
  </si>
  <si>
    <t>378 -  86</t>
  </si>
  <si>
    <t>362 -  90</t>
  </si>
  <si>
    <t>350 -  95</t>
  </si>
  <si>
    <t>Danger Space Calculation for US Navy 16 inch, 45/50 caliber gun firing 2700 lb shell</t>
  </si>
  <si>
    <t>decimal</t>
  </si>
  <si>
    <t>radians</t>
  </si>
  <si>
    <t>degrees</t>
  </si>
  <si>
    <t>minutes</t>
  </si>
  <si>
    <t>seconds</t>
  </si>
  <si>
    <t>Excerpt from "Abridged Range Table for US Naval Guns, 16 inch, 45 caliber (1900 lb)</t>
  </si>
  <si>
    <t>Danger Space Calculation for US Navy 16 inch, 45 caliber gun firing 1900 lb shell</t>
  </si>
  <si>
    <t>Method</t>
  </si>
  <si>
    <t>I read the graph data points using Dagra</t>
  </si>
  <si>
    <t>Data</t>
  </si>
  <si>
    <t>Excerpt from "Abridged Range Table for US Naval Guns, 16 inch, 45/50 caliber (2700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</si>
</sst>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9" formatCode="0.0"/>
    <numFmt numFmtId="170" formatCode="0.000"/>
  </numFmts>
  <fonts count="22" x14ac:knownFonts="1">
    <font>
      <sz val="10"/>
      <color theme="1"/>
      <name val="Perpetua"/>
      <family val="2"/>
    </font>
    <font>
      <sz val="10"/>
      <color theme="1"/>
      <name val="Consolas"/>
      <family val="2"/>
    </font>
    <font>
      <b/>
      <sz val="10"/>
      <color theme="1"/>
      <name val="Perpetua"/>
      <family val="1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b/>
      <sz val="12"/>
      <color theme="3"/>
      <name val="Consolas"/>
      <family val="3"/>
    </font>
    <font>
      <sz val="9"/>
      <color rgb="FF7F7F7F"/>
      <name val="Tahoma"/>
      <family val="2"/>
    </font>
    <font>
      <sz val="10"/>
      <color rgb="FF3F3F76"/>
      <name val="Consolas"/>
      <family val="3"/>
    </font>
    <font>
      <sz val="10"/>
      <color rgb="FF009242"/>
      <name val="Consolas"/>
      <family val="3"/>
    </font>
    <font>
      <b/>
      <sz val="10"/>
      <color rgb="FF7030A0"/>
      <name val="Tahoma"/>
      <family val="2"/>
    </font>
    <font>
      <b/>
      <u/>
      <sz val="10"/>
      <color theme="3"/>
      <name val="Consolas"/>
      <family val="3"/>
    </font>
    <font>
      <b/>
      <sz val="11"/>
      <color rgb="FF000099"/>
      <name val="Consolas"/>
      <family val="3"/>
    </font>
    <font>
      <b/>
      <sz val="12"/>
      <color theme="5" tint="-0.24994659260841701"/>
      <name val="Consolas"/>
      <family val="2"/>
    </font>
    <font>
      <b/>
      <sz val="10"/>
      <color theme="10"/>
      <name val="Perpetua"/>
      <family val="2"/>
    </font>
    <font>
      <sz val="11"/>
      <color theme="1"/>
      <name val="Consolas"/>
      <family val="2"/>
      <scheme val="minor"/>
    </font>
    <font>
      <sz val="10"/>
      <color theme="1"/>
      <name val="Consolas"/>
      <family val="2"/>
      <scheme val="minor"/>
    </font>
    <font>
      <b/>
      <sz val="10"/>
      <color rgb="FF000000"/>
      <name val="Consolas"/>
      <family val="2"/>
      <scheme val="minor"/>
    </font>
    <font>
      <b/>
      <sz val="10"/>
      <color theme="1"/>
      <name val="Consolas"/>
      <family val="2"/>
      <scheme val="minor"/>
    </font>
    <font>
      <sz val="10"/>
      <color rgb="FF666699"/>
      <name val="Perpetua"/>
      <family val="1"/>
    </font>
    <font>
      <sz val="10"/>
      <color theme="1"/>
      <name val="Perpetua"/>
      <family val="1"/>
    </font>
    <font>
      <sz val="10"/>
      <color theme="1"/>
      <name val="Times New Roman"/>
      <family val="1"/>
    </font>
    <font>
      <sz val="10"/>
      <color theme="1"/>
      <name val="Consolas"/>
      <family val="3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2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Fill="0" applyBorder="0" applyProtection="0">
      <alignment vertical="top"/>
    </xf>
    <xf numFmtId="0" fontId="1" fillId="4" borderId="0" applyNumberFormat="0" applyBorder="0" applyAlignment="0" applyProtection="0"/>
    <xf numFmtId="0" fontId="5" fillId="0" borderId="0" applyNumberFormat="0" applyProtection="0">
      <alignment vertical="center"/>
    </xf>
    <xf numFmtId="0" fontId="6" fillId="0" borderId="0" applyNumberForma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10" fillId="0" borderId="0" applyNumberForma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4" fillId="0" borderId="0" applyFill="0" applyBorder="0" applyProtection="0">
      <alignment vertical="top"/>
    </xf>
    <xf numFmtId="0" fontId="14" fillId="0" borderId="0"/>
  </cellStyleXfs>
  <cellXfs count="118">
    <xf numFmtId="0" fontId="0" fillId="0" borderId="0" xfId="0"/>
    <xf numFmtId="0" fontId="3" fillId="9" borderId="0" xfId="0" applyFont="1" applyFill="1"/>
    <xf numFmtId="0" fontId="4" fillId="10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right"/>
    </xf>
    <xf numFmtId="0" fontId="4" fillId="0" borderId="0" xfId="5" applyFont="1">
      <alignment vertical="top"/>
    </xf>
    <xf numFmtId="0" fontId="1" fillId="3" borderId="0" xfId="2" applyFont="1" applyAlignment="1">
      <alignment vertical="top"/>
    </xf>
    <xf numFmtId="0" fontId="3" fillId="4" borderId="0" xfId="3" applyFont="1" applyAlignment="1">
      <alignment vertical="top"/>
    </xf>
    <xf numFmtId="0" fontId="9" fillId="0" borderId="0" xfId="11" applyAlignment="1"/>
    <xf numFmtId="0" fontId="3" fillId="0" borderId="0" xfId="0" applyFont="1" applyAlignment="1">
      <alignment horizontal="center" vertical="top" wrapText="1"/>
    </xf>
    <xf numFmtId="0" fontId="3" fillId="11" borderId="5" xfId="0" applyFont="1" applyFill="1" applyBorder="1" applyAlignment="1">
      <alignment horizontal="center" vertical="top" wrapText="1"/>
    </xf>
    <xf numFmtId="3" fontId="4" fillId="0" borderId="0" xfId="0" applyNumberFormat="1" applyFont="1"/>
    <xf numFmtId="0" fontId="12" fillId="0" borderId="0" xfId="1" applyBorder="1"/>
    <xf numFmtId="1" fontId="4" fillId="0" borderId="0" xfId="0" applyNumberFormat="1" applyFont="1"/>
    <xf numFmtId="0" fontId="0" fillId="0" borderId="7" xfId="0" applyBorder="1"/>
    <xf numFmtId="0" fontId="4" fillId="0" borderId="8" xfId="0" applyFont="1" applyBorder="1"/>
    <xf numFmtId="0" fontId="0" fillId="0" borderId="6" xfId="0" applyBorder="1"/>
    <xf numFmtId="0" fontId="4" fillId="0" borderId="9" xfId="0" applyFont="1" applyBorder="1"/>
    <xf numFmtId="0" fontId="0" fillId="0" borderId="10" xfId="0" applyBorder="1"/>
    <xf numFmtId="0" fontId="0" fillId="0" borderId="4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Continuous" vertical="center" wrapText="1"/>
    </xf>
    <xf numFmtId="0" fontId="3" fillId="11" borderId="12" xfId="0" applyFont="1" applyFill="1" applyBorder="1" applyAlignment="1">
      <alignment horizontal="centerContinuous" vertical="center" wrapText="1"/>
    </xf>
    <xf numFmtId="169" fontId="4" fillId="0" borderId="0" xfId="0" applyNumberFormat="1" applyFont="1"/>
    <xf numFmtId="0" fontId="13" fillId="0" borderId="0" xfId="4"/>
    <xf numFmtId="0" fontId="12" fillId="0" borderId="0" xfId="1"/>
    <xf numFmtId="0" fontId="3" fillId="15" borderId="5" xfId="5" applyFont="1" applyFill="1" applyBorder="1" applyAlignment="1">
      <alignment horizontal="center" vertical="top"/>
    </xf>
    <xf numFmtId="0" fontId="3" fillId="15" borderId="15" xfId="5" applyFont="1" applyFill="1" applyBorder="1" applyAlignment="1">
      <alignment horizontal="centerContinuous" vertical="top"/>
    </xf>
    <xf numFmtId="0" fontId="3" fillId="15" borderId="16" xfId="5" applyFont="1" applyFill="1" applyBorder="1" applyAlignment="1">
      <alignment horizontal="centerContinuous" vertical="top"/>
    </xf>
    <xf numFmtId="0" fontId="3" fillId="15" borderId="12" xfId="5" applyFont="1" applyFill="1" applyBorder="1" applyAlignment="1">
      <alignment horizontal="center" vertical="top"/>
    </xf>
    <xf numFmtId="0" fontId="3" fillId="15" borderId="2" xfId="5" applyFont="1" applyFill="1" applyBorder="1">
      <alignment vertical="top"/>
    </xf>
    <xf numFmtId="0" fontId="3" fillId="15" borderId="18" xfId="5" applyFont="1" applyFill="1" applyBorder="1">
      <alignment vertical="top"/>
    </xf>
    <xf numFmtId="0" fontId="4" fillId="0" borderId="10" xfId="5" applyFont="1" applyBorder="1">
      <alignment vertical="top"/>
    </xf>
    <xf numFmtId="0" fontId="4" fillId="0" borderId="3" xfId="5" applyFont="1" applyBorder="1">
      <alignment vertical="top"/>
    </xf>
    <xf numFmtId="1" fontId="4" fillId="0" borderId="3" xfId="5" applyNumberFormat="1" applyFont="1" applyBorder="1">
      <alignment vertical="top"/>
    </xf>
    <xf numFmtId="0" fontId="4" fillId="0" borderId="4" xfId="5" applyFont="1" applyBorder="1">
      <alignment vertical="top"/>
    </xf>
    <xf numFmtId="1" fontId="4" fillId="0" borderId="4" xfId="5" applyNumberFormat="1" applyFont="1" applyBorder="1">
      <alignment vertical="top"/>
    </xf>
    <xf numFmtId="15" fontId="4" fillId="10" borderId="0" xfId="0" applyNumberFormat="1" applyFont="1" applyFill="1"/>
    <xf numFmtId="0" fontId="15" fillId="0" borderId="0" xfId="15" applyFont="1"/>
    <xf numFmtId="0" fontId="16" fillId="20" borderId="20" xfId="15" applyFont="1" applyFill="1" applyBorder="1" applyAlignment="1">
      <alignment horizontal="centerContinuous"/>
    </xf>
    <xf numFmtId="0" fontId="15" fillId="20" borderId="21" xfId="15" applyFont="1" applyFill="1" applyBorder="1" applyAlignment="1">
      <alignment horizontal="centerContinuous"/>
    </xf>
    <xf numFmtId="0" fontId="15" fillId="20" borderId="19" xfId="15" applyFont="1" applyFill="1" applyBorder="1" applyAlignment="1">
      <alignment horizontal="centerContinuous"/>
    </xf>
    <xf numFmtId="0" fontId="17" fillId="16" borderId="20" xfId="15" applyFont="1" applyFill="1" applyBorder="1" applyAlignment="1">
      <alignment horizontal="centerContinuous"/>
    </xf>
    <xf numFmtId="0" fontId="15" fillId="16" borderId="21" xfId="15" applyFont="1" applyFill="1" applyBorder="1" applyAlignment="1">
      <alignment horizontal="centerContinuous"/>
    </xf>
    <xf numFmtId="0" fontId="15" fillId="16" borderId="19" xfId="15" applyFont="1" applyFill="1" applyBorder="1" applyAlignment="1">
      <alignment horizontal="centerContinuous"/>
    </xf>
    <xf numFmtId="0" fontId="17" fillId="16" borderId="14" xfId="15" applyFont="1" applyFill="1" applyBorder="1" applyAlignment="1">
      <alignment horizontal="center"/>
    </xf>
    <xf numFmtId="0" fontId="2" fillId="19" borderId="14" xfId="15" applyFont="1" applyFill="1" applyBorder="1" applyAlignment="1">
      <alignment horizontal="center" vertical="top" wrapText="1"/>
    </xf>
    <xf numFmtId="0" fontId="2" fillId="19" borderId="21" xfId="15" applyFont="1" applyFill="1" applyBorder="1" applyAlignment="1">
      <alignment horizontal="centerContinuous" vertical="top" wrapText="1"/>
    </xf>
    <xf numFmtId="0" fontId="2" fillId="19" borderId="19" xfId="15" applyFont="1" applyFill="1" applyBorder="1" applyAlignment="1">
      <alignment horizontal="centerContinuous" vertical="top"/>
    </xf>
    <xf numFmtId="0" fontId="2" fillId="19" borderId="20" xfId="15" applyFont="1" applyFill="1" applyBorder="1" applyAlignment="1">
      <alignment horizontal="centerContinuous" vertical="top" wrapText="1"/>
    </xf>
    <xf numFmtId="0" fontId="2" fillId="19" borderId="14" xfId="15" applyFont="1" applyFill="1" applyBorder="1" applyAlignment="1">
      <alignment horizontal="centerContinuous" vertical="top" wrapText="1"/>
    </xf>
    <xf numFmtId="0" fontId="18" fillId="12" borderId="18" xfId="15" applyFont="1" applyFill="1" applyBorder="1" applyAlignment="1">
      <alignment horizontal="center" vertical="top" wrapText="1"/>
    </xf>
    <xf numFmtId="0" fontId="18" fillId="12" borderId="5" xfId="15" applyFont="1" applyFill="1" applyBorder="1" applyAlignment="1">
      <alignment horizontal="center" vertical="top" wrapText="1"/>
    </xf>
    <xf numFmtId="0" fontId="18" fillId="12" borderId="13" xfId="15" applyFont="1" applyFill="1" applyBorder="1" applyAlignment="1">
      <alignment horizontal="center"/>
    </xf>
    <xf numFmtId="0" fontId="18" fillId="12" borderId="5" xfId="15" applyFont="1" applyFill="1" applyBorder="1" applyAlignment="1">
      <alignment horizontal="center"/>
    </xf>
    <xf numFmtId="0" fontId="18" fillId="12" borderId="13" xfId="15" applyFont="1" applyFill="1" applyBorder="1" applyAlignment="1">
      <alignment horizontal="center" vertical="top" wrapText="1"/>
    </xf>
    <xf numFmtId="0" fontId="19" fillId="18" borderId="3" xfId="15" applyFont="1" applyFill="1" applyBorder="1"/>
    <xf numFmtId="0" fontId="19" fillId="6" borderId="10" xfId="15" applyFont="1" applyFill="1" applyBorder="1"/>
    <xf numFmtId="0" fontId="19" fillId="6" borderId="17" xfId="15" applyFont="1" applyFill="1" applyBorder="1"/>
    <xf numFmtId="0" fontId="19" fillId="5" borderId="3" xfId="15" applyFont="1" applyFill="1" applyBorder="1"/>
    <xf numFmtId="0" fontId="19" fillId="5" borderId="17" xfId="15" applyFont="1" applyFill="1" applyBorder="1"/>
    <xf numFmtId="0" fontId="19" fillId="8" borderId="3" xfId="15" applyFont="1" applyFill="1" applyBorder="1"/>
    <xf numFmtId="0" fontId="19" fillId="13" borderId="3" xfId="15" applyFont="1" applyFill="1" applyBorder="1"/>
    <xf numFmtId="0" fontId="19" fillId="17" borderId="3" xfId="15" applyFont="1" applyFill="1" applyBorder="1"/>
    <xf numFmtId="0" fontId="19" fillId="7" borderId="3" xfId="15" applyFont="1" applyFill="1" applyBorder="1"/>
    <xf numFmtId="2" fontId="15" fillId="14" borderId="10" xfId="15" applyNumberFormat="1" applyFont="1" applyFill="1" applyBorder="1"/>
    <xf numFmtId="170" fontId="15" fillId="14" borderId="10" xfId="15" applyNumberFormat="1" applyFont="1" applyFill="1" applyBorder="1"/>
    <xf numFmtId="1" fontId="15" fillId="14" borderId="10" xfId="15" applyNumberFormat="1" applyFont="1" applyFill="1" applyBorder="1"/>
    <xf numFmtId="0" fontId="19" fillId="6" borderId="3" xfId="15" applyFont="1" applyFill="1" applyBorder="1"/>
    <xf numFmtId="2" fontId="15" fillId="14" borderId="3" xfId="15" applyNumberFormat="1" applyFont="1" applyFill="1" applyBorder="1"/>
    <xf numFmtId="170" fontId="15" fillId="14" borderId="3" xfId="15" applyNumberFormat="1" applyFont="1" applyFill="1" applyBorder="1"/>
    <xf numFmtId="1" fontId="15" fillId="14" borderId="3" xfId="15" applyNumberFormat="1" applyFont="1" applyFill="1" applyBorder="1"/>
    <xf numFmtId="0" fontId="19" fillId="18" borderId="4" xfId="15" applyFont="1" applyFill="1" applyBorder="1"/>
    <xf numFmtId="0" fontId="19" fillId="6" borderId="4" xfId="15" applyFont="1" applyFill="1" applyBorder="1"/>
    <xf numFmtId="0" fontId="19" fillId="6" borderId="9" xfId="15" applyFont="1" applyFill="1" applyBorder="1"/>
    <xf numFmtId="0" fontId="19" fillId="5" borderId="4" xfId="15" applyFont="1" applyFill="1" applyBorder="1"/>
    <xf numFmtId="0" fontId="19" fillId="5" borderId="9" xfId="15" applyFont="1" applyFill="1" applyBorder="1"/>
    <xf numFmtId="0" fontId="19" fillId="8" borderId="4" xfId="15" applyFont="1" applyFill="1" applyBorder="1"/>
    <xf numFmtId="0" fontId="19" fillId="13" borderId="4" xfId="15" applyFont="1" applyFill="1" applyBorder="1"/>
    <xf numFmtId="0" fontId="19" fillId="17" borderId="4" xfId="15" applyFont="1" applyFill="1" applyBorder="1"/>
    <xf numFmtId="0" fontId="19" fillId="7" borderId="4" xfId="15" applyFont="1" applyFill="1" applyBorder="1"/>
    <xf numFmtId="2" fontId="15" fillId="14" borderId="4" xfId="15" applyNumberFormat="1" applyFont="1" applyFill="1" applyBorder="1"/>
    <xf numFmtId="170" fontId="15" fillId="14" borderId="4" xfId="15" applyNumberFormat="1" applyFont="1" applyFill="1" applyBorder="1"/>
    <xf numFmtId="1" fontId="15" fillId="14" borderId="4" xfId="15" applyNumberFormat="1" applyFont="1" applyFill="1" applyBorder="1"/>
    <xf numFmtId="3" fontId="20" fillId="0" borderId="0" xfId="15" applyNumberFormat="1" applyFont="1" applyAlignment="1">
      <alignment vertical="center"/>
    </xf>
    <xf numFmtId="0" fontId="20" fillId="0" borderId="0" xfId="15" applyFont="1" applyAlignment="1">
      <alignment vertical="center"/>
    </xf>
    <xf numFmtId="3" fontId="21" fillId="18" borderId="3" xfId="15" applyNumberFormat="1" applyFont="1" applyFill="1" applyBorder="1"/>
    <xf numFmtId="0" fontId="21" fillId="6" borderId="10" xfId="15" applyFont="1" applyFill="1" applyBorder="1"/>
    <xf numFmtId="0" fontId="21" fillId="6" borderId="17" xfId="15" applyFont="1" applyFill="1" applyBorder="1"/>
    <xf numFmtId="0" fontId="21" fillId="5" borderId="3" xfId="15" applyFont="1" applyFill="1" applyBorder="1"/>
    <xf numFmtId="0" fontId="21" fillId="5" borderId="17" xfId="15" applyFont="1" applyFill="1" applyBorder="1"/>
    <xf numFmtId="0" fontId="21" fillId="8" borderId="3" xfId="15" applyFont="1" applyFill="1" applyBorder="1"/>
    <xf numFmtId="0" fontId="21" fillId="13" borderId="3" xfId="15" applyFont="1" applyFill="1" applyBorder="1"/>
    <xf numFmtId="0" fontId="21" fillId="17" borderId="3" xfId="15" applyFont="1" applyFill="1" applyBorder="1"/>
    <xf numFmtId="0" fontId="21" fillId="7" borderId="3" xfId="15" applyFont="1" applyFill="1" applyBorder="1"/>
    <xf numFmtId="2" fontId="21" fillId="14" borderId="10" xfId="15" applyNumberFormat="1" applyFont="1" applyFill="1" applyBorder="1"/>
    <xf numFmtId="170" fontId="21" fillId="14" borderId="10" xfId="15" applyNumberFormat="1" applyFont="1" applyFill="1" applyBorder="1"/>
    <xf numFmtId="1" fontId="21" fillId="14" borderId="10" xfId="15" applyNumberFormat="1" applyFont="1" applyFill="1" applyBorder="1"/>
    <xf numFmtId="0" fontId="21" fillId="6" borderId="3" xfId="15" applyFont="1" applyFill="1" applyBorder="1"/>
    <xf numFmtId="2" fontId="21" fillId="14" borderId="3" xfId="15" applyNumberFormat="1" applyFont="1" applyFill="1" applyBorder="1"/>
    <xf numFmtId="170" fontId="21" fillId="14" borderId="3" xfId="15" applyNumberFormat="1" applyFont="1" applyFill="1" applyBorder="1"/>
    <xf numFmtId="1" fontId="21" fillId="14" borderId="3" xfId="15" applyNumberFormat="1" applyFont="1" applyFill="1" applyBorder="1"/>
    <xf numFmtId="3" fontId="21" fillId="18" borderId="4" xfId="15" applyNumberFormat="1" applyFont="1" applyFill="1" applyBorder="1"/>
    <xf numFmtId="0" fontId="21" fillId="6" borderId="4" xfId="15" applyFont="1" applyFill="1" applyBorder="1"/>
    <xf numFmtId="0" fontId="21" fillId="6" borderId="9" xfId="15" applyFont="1" applyFill="1" applyBorder="1"/>
    <xf numFmtId="0" fontId="21" fillId="5" borderId="4" xfId="15" applyFont="1" applyFill="1" applyBorder="1"/>
    <xf numFmtId="0" fontId="21" fillId="5" borderId="9" xfId="15" applyFont="1" applyFill="1" applyBorder="1"/>
    <xf numFmtId="0" fontId="21" fillId="8" borderId="4" xfId="15" applyFont="1" applyFill="1" applyBorder="1"/>
    <xf numFmtId="0" fontId="21" fillId="13" borderId="4" xfId="15" applyFont="1" applyFill="1" applyBorder="1"/>
    <xf numFmtId="0" fontId="21" fillId="17" borderId="4" xfId="15" applyFont="1" applyFill="1" applyBorder="1"/>
    <xf numFmtId="0" fontId="21" fillId="7" borderId="4" xfId="15" applyFont="1" applyFill="1" applyBorder="1"/>
    <xf numFmtId="2" fontId="21" fillId="14" borderId="4" xfId="15" applyNumberFormat="1" applyFont="1" applyFill="1" applyBorder="1"/>
    <xf numFmtId="170" fontId="21" fillId="14" borderId="4" xfId="15" applyNumberFormat="1" applyFont="1" applyFill="1" applyBorder="1"/>
    <xf numFmtId="1" fontId="21" fillId="14" borderId="4" xfId="15" applyNumberFormat="1" applyFont="1" applyFill="1" applyBorder="1"/>
    <xf numFmtId="0" fontId="12" fillId="0" borderId="0" xfId="1" applyFill="1" applyAlignment="1">
      <alignment vertical="top"/>
    </xf>
  </cellXfs>
  <cellStyles count="16">
    <cellStyle name="20% - Accent1" xfId="2" builtinId="30"/>
    <cellStyle name="20% - Accent3" xfId="3" builtinId="38"/>
    <cellStyle name="20% - Accent3 2" xfId="6" xr:uid="{BB40534F-B413-4576-A96E-B81D7C31E962}"/>
    <cellStyle name="Comment" xfId="11" xr:uid="{4B1E8965-183F-466B-88CE-1551D9CD42B6}"/>
    <cellStyle name="Explanatory Text 2" xfId="8" xr:uid="{0350C314-A556-4116-B154-21B3619E1475}"/>
    <cellStyle name="Heading 1" xfId="1" builtinId="16" customBuiltin="1"/>
    <cellStyle name="Heading 1 2" xfId="7" xr:uid="{B5B7CAF4-E1A9-4077-B9EB-EFF571804D3B}"/>
    <cellStyle name="Heading 2 2" xfId="13" xr:uid="{7B961740-4C05-4396-A639-34038FBF1F11}"/>
    <cellStyle name="Heading 3 2" xfId="12" xr:uid="{2575765B-4083-4489-AC62-59B383953DE3}"/>
    <cellStyle name="Hyperlink" xfId="4" builtinId="8" customBuiltin="1"/>
    <cellStyle name="Hyperlink 2" xfId="10" xr:uid="{D596FAE9-CE1A-4974-B4B3-6F5E2F524ED1}"/>
    <cellStyle name="Input 2" xfId="9" xr:uid="{CDBF2F90-97A8-4103-ACCC-ADCECC669BC0}"/>
    <cellStyle name="Normal" xfId="0" builtinId="0"/>
    <cellStyle name="Normal 2" xfId="5" xr:uid="{611F589C-12CD-48ED-93F7-50A15C6AEC68}"/>
    <cellStyle name="Normal 3" xfId="15" xr:uid="{213E4CFC-C1C8-47CD-8284-DD22A401434C}"/>
    <cellStyle name="Normal 5" xfId="14" xr:uid="{4FBED8B3-0B66-4058-90E6-CBD06DE7378B}"/>
  </cellStyles>
  <dxfs count="4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AEA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9" formatCode="0.0"/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9" formatCode="0.0"/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9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3" formatCode="#,##0"/>
    </dxf>
    <dxf>
      <fill>
        <patternFill>
          <bgColor rgb="FFEAEAEA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</font>
      <alignment horizontal="center" vertical="top" textRotation="0" wrapText="1" indent="0" justifyLastLine="0" shrinkToFit="0" readingOrder="0"/>
    </dxf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fill>
        <patternFill>
          <bgColor rgb="FFEAEAEA"/>
        </patternFill>
      </fill>
    </dxf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ill>
        <patternFill>
          <bgColor rgb="FFEAEAEA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border>
        <right style="thin">
          <color auto="1"/>
        </right>
        <bottom/>
        <vertical/>
      </border>
    </dxf>
    <dxf>
      <font>
        <b/>
        <i val="0"/>
      </font>
      <fill>
        <patternFill>
          <bgColor theme="5" tint="0.79998168889431442"/>
        </patternFill>
      </fill>
      <border>
        <left/>
        <top style="double">
          <color auto="1"/>
        </top>
      </border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ill>
        <patternFill>
          <bgColor theme="0" tint="-4.9989318521683403E-2"/>
        </patternFill>
      </fill>
    </dxf>
    <dxf>
      <border>
        <right style="thin">
          <color auto="1"/>
        </right>
        <bottom/>
        <vertical/>
      </border>
    </dxf>
    <dxf>
      <font>
        <b/>
        <i val="0"/>
      </font>
      <fill>
        <patternFill>
          <bgColor theme="5" tint="0.79998168889431442"/>
        </patternFill>
      </fill>
      <border>
        <left/>
        <top style="double">
          <color auto="1"/>
        </top>
      </border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</dxfs>
  <tableStyles count="6" defaultTableStyle="TableStyleMedium2" defaultPivotStyle="PivotStyleLight16">
    <tableStyle name="Biegert Standard" table="0" count="4" xr9:uid="{00000000-0011-0000-FFFF-FFFF00000000}">
      <tableStyleElement type="headerRow" dxfId="38"/>
      <tableStyleElement type="totalRow" dxfId="37"/>
      <tableStyleElement type="firstColumn" dxfId="36"/>
      <tableStyleElement type="firstRowStripe" dxfId="35"/>
    </tableStyle>
    <tableStyle name="Biegert Standard 2" table="0" count="4" xr9:uid="{00000000-0011-0000-FFFF-FFFF00000000}">
      <tableStyleElement type="headerRow" dxfId="33"/>
      <tableStyleElement type="totalRow" dxfId="32"/>
      <tableStyleElement type="firstColumn" dxfId="31"/>
      <tableStyleElement type="firstRowStripe" dxfId="30"/>
    </tableStyle>
    <tableStyle name="Biegert Standard A" pivot="0" count="5" xr9:uid="{E72A1FDA-165E-4F17-A18C-FB5792764CF2}">
      <tableStyleElement type="wholeTable" dxfId="16"/>
      <tableStyleElement type="headerRow" dxfId="15"/>
      <tableStyleElement type="totalRow" dxfId="14"/>
      <tableStyleElement type="firstColumn" dxfId="13"/>
      <tableStyleElement type="firstRowStripe" dxfId="12"/>
    </tableStyle>
    <tableStyle name="Biegert Standard A 2" pivot="0" count="4" xr9:uid="{E72A1FDA-165E-4F17-A18C-FB5792764CF2}">
      <tableStyleElement type="headerRow" dxfId="29"/>
      <tableStyleElement type="totalRow" dxfId="28"/>
      <tableStyleElement type="firstColumn" dxfId="27"/>
      <tableStyleElement type="firstRowStripe" dxfId="26"/>
    </tableStyle>
    <tableStyle name="Biegert Standard A 3" pivot="0" count="8" xr9:uid="{E72A1FDA-165E-4F17-A18C-FB5792764CF2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  <tableStyleElement type="secondColumnStripe" dxfId="18"/>
    </tableStyle>
    <tableStyle name="Biegert Standard A 4" pivot="0" count="4" xr9:uid="{E72A1FDA-165E-4F17-A18C-FB5792764CF2}">
      <tableStyleElement type="headerRow" dxfId="5"/>
      <tableStyleElement type="totalRow" dxfId="4"/>
      <tableStyleElement type="firstColumn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34</xdr:row>
      <xdr:rowOff>57149</xdr:rowOff>
    </xdr:from>
    <xdr:to>
      <xdr:col>16</xdr:col>
      <xdr:colOff>314382</xdr:colOff>
      <xdr:row>37</xdr:row>
      <xdr:rowOff>13108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id="{06EAD1D9-A127-4327-86F6-A40809E3E2B9}"/>
            </a:ext>
          </a:extLst>
        </xdr:cNvPr>
        <xdr:cNvSpPr/>
      </xdr:nvSpPr>
      <xdr:spPr>
        <a:xfrm>
          <a:off x="5610225" y="5743574"/>
          <a:ext cx="3324282" cy="441734"/>
        </a:xfrm>
        <a:custGeom>
          <a:avLst/>
          <a:gdLst>
            <a:gd name="connsiteX0" fmla="*/ 3371850 w 3374309"/>
            <a:gd name="connsiteY0" fmla="*/ 0 h 419100"/>
            <a:gd name="connsiteX1" fmla="*/ 2828925 w 3374309"/>
            <a:gd name="connsiteY1" fmla="*/ 419100 h 419100"/>
            <a:gd name="connsiteX2" fmla="*/ 0 w 3374309"/>
            <a:gd name="connsiteY2" fmla="*/ 0 h 419100"/>
            <a:gd name="connsiteX0" fmla="*/ 3371850 w 3371910"/>
            <a:gd name="connsiteY0" fmla="*/ 0 h 314325"/>
            <a:gd name="connsiteX1" fmla="*/ 1704975 w 3371910"/>
            <a:gd name="connsiteY1" fmla="*/ 314325 h 314325"/>
            <a:gd name="connsiteX2" fmla="*/ 0 w 3371910"/>
            <a:gd name="connsiteY2" fmla="*/ 0 h 314325"/>
            <a:gd name="connsiteX0" fmla="*/ 3371850 w 3371908"/>
            <a:gd name="connsiteY0" fmla="*/ 0 h 304800"/>
            <a:gd name="connsiteX1" fmla="*/ 1657350 w 3371908"/>
            <a:gd name="connsiteY1" fmla="*/ 304800 h 304800"/>
            <a:gd name="connsiteX2" fmla="*/ 0 w 3371908"/>
            <a:gd name="connsiteY2" fmla="*/ 0 h 304800"/>
            <a:gd name="connsiteX0" fmla="*/ 3324225 w 3324282"/>
            <a:gd name="connsiteY0" fmla="*/ 57150 h 362546"/>
            <a:gd name="connsiteX1" fmla="*/ 1609725 w 3324282"/>
            <a:gd name="connsiteY1" fmla="*/ 361950 h 362546"/>
            <a:gd name="connsiteX2" fmla="*/ 0 w 3324282"/>
            <a:gd name="connsiteY2" fmla="*/ 0 h 362546"/>
            <a:gd name="connsiteX0" fmla="*/ 3324225 w 3324282"/>
            <a:gd name="connsiteY0" fmla="*/ 57150 h 378860"/>
            <a:gd name="connsiteX1" fmla="*/ 1609725 w 3324282"/>
            <a:gd name="connsiteY1" fmla="*/ 361950 h 378860"/>
            <a:gd name="connsiteX2" fmla="*/ 0 w 3324282"/>
            <a:gd name="connsiteY2" fmla="*/ 0 h 378860"/>
            <a:gd name="connsiteX0" fmla="*/ 3324225 w 3324282"/>
            <a:gd name="connsiteY0" fmla="*/ 57150 h 441734"/>
            <a:gd name="connsiteX1" fmla="*/ 1609725 w 3324282"/>
            <a:gd name="connsiteY1" fmla="*/ 361950 h 441734"/>
            <a:gd name="connsiteX2" fmla="*/ 0 w 3324282"/>
            <a:gd name="connsiteY2" fmla="*/ 0 h 4417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24282" h="441734">
              <a:moveTo>
                <a:pt x="3324225" y="57150"/>
              </a:moveTo>
              <a:cubicBezTo>
                <a:pt x="3333750" y="266700"/>
                <a:pt x="2163762" y="371475"/>
                <a:pt x="1609725" y="361950"/>
              </a:cubicBezTo>
              <a:cubicBezTo>
                <a:pt x="1055688" y="352425"/>
                <a:pt x="238125" y="704850"/>
                <a:pt x="0" y="0"/>
              </a:cubicBezTo>
            </a:path>
          </a:pathLst>
        </a:custGeom>
        <a:noFill/>
        <a:ln w="31750"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257175</xdr:colOff>
      <xdr:row>37</xdr:row>
      <xdr:rowOff>85725</xdr:rowOff>
    </xdr:from>
    <xdr:to>
      <xdr:col>15</xdr:col>
      <xdr:colOff>361950</xdr:colOff>
      <xdr:row>40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AC9A87E-0400-48C4-884F-211380547A5D}"/>
            </a:ext>
          </a:extLst>
        </xdr:cNvPr>
        <xdr:cNvSpPr txBox="1"/>
      </xdr:nvSpPr>
      <xdr:spPr>
        <a:xfrm>
          <a:off x="5915025" y="6257925"/>
          <a:ext cx="2533650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I consider these two columns identical</a:t>
          </a:r>
        </a:p>
      </xdr:txBody>
    </xdr:sp>
    <xdr:clientData/>
  </xdr:twoCellAnchor>
  <xdr:twoCellAnchor>
    <xdr:from>
      <xdr:col>17</xdr:col>
      <xdr:colOff>57150</xdr:colOff>
      <xdr:row>5</xdr:row>
      <xdr:rowOff>27432</xdr:rowOff>
    </xdr:from>
    <xdr:to>
      <xdr:col>17</xdr:col>
      <xdr:colOff>428625</xdr:colOff>
      <xdr:row>10</xdr:row>
      <xdr:rowOff>76200</xdr:rowOff>
    </xdr:to>
    <xdr:sp macro="" textlink="">
      <xdr:nvSpPr>
        <xdr:cNvPr id="5" name="Freeform: Shape 4">
          <a:extLst>
            <a:ext uri="{FF2B5EF4-FFF2-40B4-BE49-F238E27FC236}">
              <a16:creationId xmlns:a16="http://schemas.microsoft.com/office/drawing/2014/main" id="{C681E624-0D56-42D5-A557-FA833E949EBA}"/>
            </a:ext>
          </a:extLst>
        </xdr:cNvPr>
        <xdr:cNvSpPr/>
      </xdr:nvSpPr>
      <xdr:spPr>
        <a:xfrm>
          <a:off x="9439275" y="684657"/>
          <a:ext cx="371475" cy="1125093"/>
        </a:xfrm>
        <a:custGeom>
          <a:avLst/>
          <a:gdLst>
            <a:gd name="connsiteX0" fmla="*/ 0 w 371475"/>
            <a:gd name="connsiteY0" fmla="*/ 48768 h 1125093"/>
            <a:gd name="connsiteX1" fmla="*/ 371475 w 371475"/>
            <a:gd name="connsiteY1" fmla="*/ 124968 h 1125093"/>
            <a:gd name="connsiteX2" fmla="*/ 0 w 371475"/>
            <a:gd name="connsiteY2" fmla="*/ 1125093 h 11250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1475" h="1125093">
              <a:moveTo>
                <a:pt x="0" y="48768"/>
              </a:moveTo>
              <a:cubicBezTo>
                <a:pt x="185737" y="-2826"/>
                <a:pt x="371475" y="-54419"/>
                <a:pt x="371475" y="124968"/>
              </a:cubicBezTo>
              <a:cubicBezTo>
                <a:pt x="371475" y="304355"/>
                <a:pt x="185737" y="714724"/>
                <a:pt x="0" y="1125093"/>
              </a:cubicBezTo>
            </a:path>
          </a:pathLst>
        </a:custGeom>
        <a:noFill/>
        <a:ln w="25400"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24</xdr:row>
      <xdr:rowOff>57149</xdr:rowOff>
    </xdr:from>
    <xdr:to>
      <xdr:col>16</xdr:col>
      <xdr:colOff>314382</xdr:colOff>
      <xdr:row>27</xdr:row>
      <xdr:rowOff>13108</xdr:rowOff>
    </xdr:to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id="{B634EB60-91C0-4F6D-AB72-1E01AA9F4D0E}"/>
            </a:ext>
          </a:extLst>
        </xdr:cNvPr>
        <xdr:cNvSpPr/>
      </xdr:nvSpPr>
      <xdr:spPr>
        <a:xfrm>
          <a:off x="6143625" y="6076949"/>
          <a:ext cx="3324282" cy="441734"/>
        </a:xfrm>
        <a:custGeom>
          <a:avLst/>
          <a:gdLst>
            <a:gd name="connsiteX0" fmla="*/ 3371850 w 3374309"/>
            <a:gd name="connsiteY0" fmla="*/ 0 h 419100"/>
            <a:gd name="connsiteX1" fmla="*/ 2828925 w 3374309"/>
            <a:gd name="connsiteY1" fmla="*/ 419100 h 419100"/>
            <a:gd name="connsiteX2" fmla="*/ 0 w 3374309"/>
            <a:gd name="connsiteY2" fmla="*/ 0 h 419100"/>
            <a:gd name="connsiteX0" fmla="*/ 3371850 w 3371910"/>
            <a:gd name="connsiteY0" fmla="*/ 0 h 314325"/>
            <a:gd name="connsiteX1" fmla="*/ 1704975 w 3371910"/>
            <a:gd name="connsiteY1" fmla="*/ 314325 h 314325"/>
            <a:gd name="connsiteX2" fmla="*/ 0 w 3371910"/>
            <a:gd name="connsiteY2" fmla="*/ 0 h 314325"/>
            <a:gd name="connsiteX0" fmla="*/ 3371850 w 3371908"/>
            <a:gd name="connsiteY0" fmla="*/ 0 h 304800"/>
            <a:gd name="connsiteX1" fmla="*/ 1657350 w 3371908"/>
            <a:gd name="connsiteY1" fmla="*/ 304800 h 304800"/>
            <a:gd name="connsiteX2" fmla="*/ 0 w 3371908"/>
            <a:gd name="connsiteY2" fmla="*/ 0 h 304800"/>
            <a:gd name="connsiteX0" fmla="*/ 3324225 w 3324282"/>
            <a:gd name="connsiteY0" fmla="*/ 57150 h 362546"/>
            <a:gd name="connsiteX1" fmla="*/ 1609725 w 3324282"/>
            <a:gd name="connsiteY1" fmla="*/ 361950 h 362546"/>
            <a:gd name="connsiteX2" fmla="*/ 0 w 3324282"/>
            <a:gd name="connsiteY2" fmla="*/ 0 h 362546"/>
            <a:gd name="connsiteX0" fmla="*/ 3324225 w 3324282"/>
            <a:gd name="connsiteY0" fmla="*/ 57150 h 378860"/>
            <a:gd name="connsiteX1" fmla="*/ 1609725 w 3324282"/>
            <a:gd name="connsiteY1" fmla="*/ 361950 h 378860"/>
            <a:gd name="connsiteX2" fmla="*/ 0 w 3324282"/>
            <a:gd name="connsiteY2" fmla="*/ 0 h 378860"/>
            <a:gd name="connsiteX0" fmla="*/ 3324225 w 3324282"/>
            <a:gd name="connsiteY0" fmla="*/ 57150 h 441734"/>
            <a:gd name="connsiteX1" fmla="*/ 1609725 w 3324282"/>
            <a:gd name="connsiteY1" fmla="*/ 361950 h 441734"/>
            <a:gd name="connsiteX2" fmla="*/ 0 w 3324282"/>
            <a:gd name="connsiteY2" fmla="*/ 0 h 4417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24282" h="441734">
              <a:moveTo>
                <a:pt x="3324225" y="57150"/>
              </a:moveTo>
              <a:cubicBezTo>
                <a:pt x="3333750" y="266700"/>
                <a:pt x="2163762" y="371475"/>
                <a:pt x="1609725" y="361950"/>
              </a:cubicBezTo>
              <a:cubicBezTo>
                <a:pt x="1055688" y="352425"/>
                <a:pt x="238125" y="704850"/>
                <a:pt x="0" y="0"/>
              </a:cubicBezTo>
            </a:path>
          </a:pathLst>
        </a:custGeom>
        <a:noFill/>
        <a:ln w="31750"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333375</xdr:colOff>
      <xdr:row>27</xdr:row>
      <xdr:rowOff>38100</xdr:rowOff>
    </xdr:from>
    <xdr:to>
      <xdr:col>15</xdr:col>
      <xdr:colOff>438150</xdr:colOff>
      <xdr:row>30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AADF988-5A81-4356-A086-2E8E036C3D8B}"/>
            </a:ext>
          </a:extLst>
        </xdr:cNvPr>
        <xdr:cNvSpPr txBox="1"/>
      </xdr:nvSpPr>
      <xdr:spPr>
        <a:xfrm>
          <a:off x="6524625" y="6667500"/>
          <a:ext cx="2533650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I consider these two columns identical</a:t>
          </a:r>
        </a:p>
      </xdr:txBody>
    </xdr:sp>
    <xdr:clientData/>
  </xdr:twoCellAnchor>
  <xdr:twoCellAnchor>
    <xdr:from>
      <xdr:col>17</xdr:col>
      <xdr:colOff>57150</xdr:colOff>
      <xdr:row>5</xdr:row>
      <xdr:rowOff>27432</xdr:rowOff>
    </xdr:from>
    <xdr:to>
      <xdr:col>17</xdr:col>
      <xdr:colOff>428625</xdr:colOff>
      <xdr:row>10</xdr:row>
      <xdr:rowOff>76200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id="{C19054A8-0ED0-4912-BC34-BC8F9211C2B6}"/>
            </a:ext>
          </a:extLst>
        </xdr:cNvPr>
        <xdr:cNvSpPr/>
      </xdr:nvSpPr>
      <xdr:spPr>
        <a:xfrm>
          <a:off x="9972675" y="846582"/>
          <a:ext cx="371475" cy="1125093"/>
        </a:xfrm>
        <a:custGeom>
          <a:avLst/>
          <a:gdLst>
            <a:gd name="connsiteX0" fmla="*/ 0 w 371475"/>
            <a:gd name="connsiteY0" fmla="*/ 48768 h 1125093"/>
            <a:gd name="connsiteX1" fmla="*/ 371475 w 371475"/>
            <a:gd name="connsiteY1" fmla="*/ 124968 h 1125093"/>
            <a:gd name="connsiteX2" fmla="*/ 0 w 371475"/>
            <a:gd name="connsiteY2" fmla="*/ 1125093 h 11250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1475" h="1125093">
              <a:moveTo>
                <a:pt x="0" y="48768"/>
              </a:moveTo>
              <a:cubicBezTo>
                <a:pt x="185737" y="-2826"/>
                <a:pt x="371475" y="-54419"/>
                <a:pt x="371475" y="124968"/>
              </a:cubicBezTo>
              <a:cubicBezTo>
                <a:pt x="371475" y="304355"/>
                <a:pt x="185737" y="714724"/>
                <a:pt x="0" y="1125093"/>
              </a:cubicBezTo>
            </a:path>
          </a:pathLst>
        </a:custGeom>
        <a:noFill/>
        <a:ln w="25400"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17</xdr:col>
      <xdr:colOff>447675</xdr:colOff>
      <xdr:row>38</xdr:row>
      <xdr:rowOff>47625</xdr:rowOff>
    </xdr:to>
    <xdr:pic>
      <xdr:nvPicPr>
        <xdr:cNvPr id="4" name="Picture 3" descr="http://www.kbismarck.org/photos/38cm-SKC34.jpg">
          <a:extLst>
            <a:ext uri="{FF2B5EF4-FFF2-40B4-BE49-F238E27FC236}">
              <a16:creationId xmlns:a16="http://schemas.microsoft.com/office/drawing/2014/main" id="{C1DD039E-0446-426E-BBCD-29D08345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5" y="323850"/>
          <a:ext cx="3648075" cy="571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23562</xdr:colOff>
      <xdr:row>9</xdr:row>
      <xdr:rowOff>9024</xdr:rowOff>
    </xdr:from>
    <xdr:to>
      <xdr:col>1</xdr:col>
      <xdr:colOff>823662</xdr:colOff>
      <xdr:row>10</xdr:row>
      <xdr:rowOff>150395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06D041C-133A-46A6-B84E-93458DD873AD}"/>
            </a:ext>
          </a:extLst>
        </xdr:cNvPr>
        <xdr:cNvSpPr txBox="1"/>
      </xdr:nvSpPr>
      <xdr:spPr>
        <a:xfrm>
          <a:off x="740444" y="650708"/>
          <a:ext cx="800100" cy="301792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/>
            <a:t>Range (m)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B2103A5-75F6-4831-A681-542A9BA49253}" autoFormatId="16" applyNumberFormats="0" applyBorderFormats="0" applyFontFormats="0" applyPatternFormats="0" applyAlignmentFormats="0" applyWidthHeightFormats="0">
  <queryTableRefresh nextId="14">
    <queryTableFields count="10">
      <queryTableField id="1" name="Range_x000a_(meters)" tableColumnId="1"/>
      <queryTableField id="2" name="Elevation_x000d__x000a_Angle_x000d__x000a_(degrees)" tableColumnId="2"/>
      <queryTableField id="3" name="Flight_x000d__x000a_Time_x000d__x000a_(seconds)" tableColumnId="3"/>
      <queryTableField id="4" name="Angle_x000d__x000a_of Fall_x000d__x000a_(degrees)" tableColumnId="4"/>
      <queryTableField id="5" name="Striking_x000d__x000a_Velocity_x000d__x000a_(meters/second)" tableColumnId="5"/>
      <queryTableField id="6" name="Danger Zone_x000d__x000a_(for a 10 x 30_x000d__x000a_meter target)" tableColumnId="6"/>
      <queryTableField id="10" dataBound="0" tableColumnId="10"/>
      <queryTableField id="12" dataBound="0" tableColumnId="12"/>
      <queryTableField id="7" name="Dispersion_x000d__x000a_(meters)" tableColumnId="7"/>
      <queryTableField id="8" name="Armour Penetration 2)_x000a_(millimeters)_x000a_BELT - DECK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6AEEFF-FEC1-4B91-AFB1-D0527397B5DE}" name="Table_0" displayName="Table_0" ref="A25:J62" tableType="queryTable" totalsRowShown="0" headerRowDxfId="17" dataDxfId="34" headerRowCellStyle="Currency [0]">
  <autoFilter ref="A25:J62" xr:uid="{031413C3-58C3-474D-8560-4350B0DD8B8D}"/>
  <tableColumns count="10">
    <tableColumn id="1" xr3:uid="{16B41B51-3424-4366-99A5-A2015099DFC5}" uniqueName="1" name="Range" queryTableFieldId="1" dataDxfId="11"/>
    <tableColumn id="2" xr3:uid="{79B1989E-495B-4200-AAD5-A91C13721712}" uniqueName="2" name="ElAngle" queryTableFieldId="2" dataDxfId="8"/>
    <tableColumn id="3" xr3:uid="{290D854E-F2AB-4930-ACE9-9EFB49E3E38D}" uniqueName="3" name="TOF" queryTableFieldId="3" dataDxfId="7"/>
    <tableColumn id="4" xr3:uid="{C350AE27-A13F-4580-A63D-AA0B10C438E0}" uniqueName="4" name="FallAngle" queryTableFieldId="4" dataDxfId="6"/>
    <tableColumn id="5" xr3:uid="{710B0458-7790-4C0C-8844-748AB568699C}" uniqueName="5" name="Vel" queryTableFieldId="5" dataDxfId="42"/>
    <tableColumn id="6" xr3:uid="{17570152-1063-44E2-8A2B-167878114311}" uniqueName="6" name="DZ" queryTableFieldId="6" dataDxfId="41"/>
    <tableColumn id="10" xr3:uid="{66C2B100-D195-4FC0-AAF4-0490E1C2EB5C}" uniqueName="10" name="SF" queryTableFieldId="10" dataDxfId="9">
      <calculatedColumnFormula>IF(Table_0[Range]&lt;5000,"",_h*_xlfn.COT(D26*PI()/180)+_w)</calculatedColumnFormula>
    </tableColumn>
    <tableColumn id="12" xr3:uid="{1A6915CE-D903-4B31-9055-FC91833AA80D}" uniqueName="12" name="QF" queryTableFieldId="12" dataDxfId="10">
      <calculatedColumnFormula>IF(Table_0[Range]&lt;5000,"",0.5*(Table_0[Range]-_xlfn.COT(Table_0[FallAngle]*PI()/180)*(Table_0[Range]^2*TAN(Table_0[FallAngle]*PI()/180)^2-4*_h*Table_0[Range]*TAN(Table_0[FallAngle]*PI()/180))^0.5)+_w)</calculatedColumnFormula>
    </tableColumn>
    <tableColumn id="7" xr3:uid="{E9F7AD2B-0D50-4AA6-83C3-916BD6ECA117}" uniqueName="7" name="Disp" queryTableFieldId="7" dataDxfId="40"/>
    <tableColumn id="8" xr3:uid="{3DBA6465-4103-4EED-A20D-11CFDDEC2919}" uniqueName="8" name="Pen" queryTableFieldId="8" dataDxfId="39"/>
  </tableColumns>
  <tableStyleInfo name="Biegert Standard A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iegert">
  <a:themeElements>
    <a:clrScheme name="Biegert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996600"/>
      </a:hlink>
      <a:folHlink>
        <a:srgbClr val="003296"/>
      </a:folHlink>
    </a:clrScheme>
    <a:fontScheme name="BIegert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hyperlink" Target="http://www.kbismarck.com/38cm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09AB8-371D-4DAF-B36B-0F1673ECAF7B}">
  <dimension ref="B2:Q251"/>
  <sheetViews>
    <sheetView showGridLines="0" tabSelected="1" zoomScaleNormal="100" workbookViewId="0">
      <selection activeCell="X17" sqref="X17"/>
    </sheetView>
  </sheetViews>
  <sheetFormatPr defaultRowHeight="12.75" x14ac:dyDescent="0.2"/>
  <cols>
    <col min="1" max="2" width="9.33203125" style="41"/>
    <col min="3" max="3" width="11.6640625" style="41" bestFit="1" customWidth="1"/>
    <col min="4" max="10" width="9.33203125" style="41"/>
    <col min="11" max="11" width="12.6640625" style="41" customWidth="1"/>
    <col min="12" max="12" width="14.5" style="41" customWidth="1"/>
    <col min="13" max="16" width="9.33203125" style="41"/>
    <col min="17" max="17" width="13.33203125" style="41" customWidth="1"/>
    <col min="18" max="27" width="9.33203125" style="41"/>
    <col min="28" max="28" width="15.1640625" style="41" customWidth="1"/>
    <col min="29" max="30" width="9.33203125" style="41"/>
    <col min="31" max="31" width="11.33203125" style="41" customWidth="1"/>
    <col min="32" max="32" width="9.33203125" style="41"/>
    <col min="33" max="33" width="20.83203125" style="41" customWidth="1"/>
    <col min="34" max="16384" width="9.33203125" style="41"/>
  </cols>
  <sheetData>
    <row r="2" spans="2:17" x14ac:dyDescent="0.2">
      <c r="B2" s="1" t="s">
        <v>26</v>
      </c>
      <c r="C2" s="2" t="s">
        <v>27</v>
      </c>
      <c r="D2" s="2"/>
      <c r="E2" s="2"/>
      <c r="F2" s="2"/>
      <c r="G2" s="2"/>
      <c r="H2" s="2"/>
      <c r="I2" s="2"/>
      <c r="J2" s="2"/>
      <c r="K2" s="2"/>
      <c r="L2" s="2"/>
    </row>
    <row r="3" spans="2:17" x14ac:dyDescent="0.2">
      <c r="B3" s="1" t="s">
        <v>80</v>
      </c>
      <c r="C3" s="2" t="s">
        <v>84</v>
      </c>
      <c r="D3" s="2"/>
      <c r="E3" s="2"/>
      <c r="F3" s="2"/>
      <c r="G3" s="2"/>
      <c r="H3" s="2"/>
      <c r="I3" s="2"/>
      <c r="J3" s="2"/>
      <c r="K3" s="2"/>
      <c r="L3" s="2"/>
    </row>
    <row r="4" spans="2:17" x14ac:dyDescent="0.2">
      <c r="B4" s="1" t="s">
        <v>28</v>
      </c>
      <c r="C4" s="40">
        <v>43220</v>
      </c>
      <c r="D4" s="40"/>
      <c r="E4" s="40"/>
      <c r="F4" s="40"/>
      <c r="G4" s="40"/>
      <c r="H4" s="40"/>
      <c r="I4" s="40"/>
      <c r="J4" s="40"/>
      <c r="K4" s="40"/>
      <c r="L4" s="40"/>
    </row>
    <row r="5" spans="2:17" ht="13.5" x14ac:dyDescent="0.25">
      <c r="B5"/>
      <c r="C5"/>
      <c r="D5"/>
      <c r="E5"/>
      <c r="F5"/>
      <c r="G5"/>
      <c r="H5"/>
      <c r="I5"/>
      <c r="J5"/>
    </row>
    <row r="6" spans="2:17" x14ac:dyDescent="0.2">
      <c r="H6" s="41" t="str">
        <f ca="1">_xlfn.FORMULATEXT(Q11)</f>
        <v>=IFERROR(-(-3*C11*TAN(N11)+(3*C11*TAN(N11)*(3*C11*TAN(N11)-4*20))^0.5)/(2*TAN(N11))/3,C11)</v>
      </c>
    </row>
    <row r="8" spans="2:17" x14ac:dyDescent="0.2">
      <c r="C8" s="42" t="s">
        <v>95</v>
      </c>
      <c r="D8" s="43"/>
      <c r="E8" s="43"/>
      <c r="F8" s="43"/>
      <c r="G8" s="43"/>
      <c r="H8" s="43"/>
      <c r="I8" s="43"/>
      <c r="J8" s="43"/>
      <c r="K8" s="43"/>
      <c r="L8" s="44"/>
      <c r="M8" s="45" t="s">
        <v>79</v>
      </c>
      <c r="N8" s="46"/>
      <c r="O8" s="46"/>
      <c r="P8" s="47"/>
      <c r="Q8" s="48" t="s">
        <v>78</v>
      </c>
    </row>
    <row r="9" spans="2:17" ht="39.75" customHeight="1" x14ac:dyDescent="0.2">
      <c r="C9" s="49" t="s">
        <v>0</v>
      </c>
      <c r="D9" s="50" t="s">
        <v>77</v>
      </c>
      <c r="E9" s="51"/>
      <c r="F9" s="52" t="s">
        <v>71</v>
      </c>
      <c r="G9" s="51"/>
      <c r="H9" s="49" t="s">
        <v>76</v>
      </c>
      <c r="I9" s="49" t="s">
        <v>75</v>
      </c>
      <c r="J9" s="49" t="s">
        <v>74</v>
      </c>
      <c r="K9" s="49" t="s">
        <v>73</v>
      </c>
      <c r="L9" s="49" t="s">
        <v>72</v>
      </c>
      <c r="M9" s="53" t="s">
        <v>71</v>
      </c>
      <c r="N9" s="53"/>
      <c r="O9" s="53" t="s">
        <v>70</v>
      </c>
      <c r="P9" s="53"/>
      <c r="Q9" s="53" t="s">
        <v>70</v>
      </c>
    </row>
    <row r="10" spans="2:17" ht="14.25" thickBot="1" x14ac:dyDescent="0.3">
      <c r="C10" s="54" t="s">
        <v>67</v>
      </c>
      <c r="D10" s="55" t="s">
        <v>87</v>
      </c>
      <c r="E10" s="56" t="s">
        <v>88</v>
      </c>
      <c r="F10" s="57" t="s">
        <v>87</v>
      </c>
      <c r="G10" s="58" t="s">
        <v>88</v>
      </c>
      <c r="H10" s="54" t="s">
        <v>89</v>
      </c>
      <c r="I10" s="54" t="s">
        <v>69</v>
      </c>
      <c r="J10" s="54" t="s">
        <v>67</v>
      </c>
      <c r="K10" s="54" t="s">
        <v>67</v>
      </c>
      <c r="L10" s="54" t="s">
        <v>68</v>
      </c>
      <c r="M10" s="55" t="s">
        <v>85</v>
      </c>
      <c r="N10" s="55" t="s">
        <v>86</v>
      </c>
      <c r="O10" s="55" t="s">
        <v>68</v>
      </c>
      <c r="P10" s="55" t="s">
        <v>67</v>
      </c>
      <c r="Q10" s="55" t="s">
        <v>67</v>
      </c>
    </row>
    <row r="11" spans="2:17" ht="14.25" thickTop="1" x14ac:dyDescent="0.25">
      <c r="C11" s="59">
        <v>1000</v>
      </c>
      <c r="D11" s="60">
        <v>0</v>
      </c>
      <c r="E11" s="61">
        <v>51.8</v>
      </c>
      <c r="F11" s="62">
        <v>0</v>
      </c>
      <c r="G11" s="63">
        <v>53</v>
      </c>
      <c r="H11" s="64">
        <v>1.68</v>
      </c>
      <c r="I11" s="65">
        <v>1763</v>
      </c>
      <c r="J11" s="66">
        <v>0.3</v>
      </c>
      <c r="K11" s="67">
        <v>1000</v>
      </c>
      <c r="L11" s="66">
        <v>11</v>
      </c>
      <c r="M11" s="68">
        <f>F11+G11/60</f>
        <v>0.8833333333333333</v>
      </c>
      <c r="N11" s="69">
        <f>M11*PI()/180</f>
        <v>1.5417075059283242E-2</v>
      </c>
      <c r="O11" s="70">
        <f>20*_xlfn.COT(N11)*(1+20*_xlfn.COT(N11)/(3*C11))</f>
        <v>1858.0349687017526</v>
      </c>
      <c r="P11" s="70">
        <f>O11/3</f>
        <v>619.34498956725088</v>
      </c>
      <c r="Q11" s="70">
        <f>IFERROR(-(-3*C11*TAN(N11)+(3*C11*TAN(N11)*(3*C11*TAN(N11)-4*20))^0.5)/(2*TAN(N11))/3,C11)</f>
        <v>1000</v>
      </c>
    </row>
    <row r="12" spans="2:17" ht="13.5" x14ac:dyDescent="0.25">
      <c r="C12" s="59">
        <v>2000</v>
      </c>
      <c r="D12" s="71">
        <v>1</v>
      </c>
      <c r="E12" s="61">
        <v>45.2</v>
      </c>
      <c r="F12" s="62">
        <v>1</v>
      </c>
      <c r="G12" s="63">
        <v>49</v>
      </c>
      <c r="H12" s="64">
        <v>3.4</v>
      </c>
      <c r="I12" s="65">
        <v>1727</v>
      </c>
      <c r="J12" s="66">
        <v>1.2</v>
      </c>
      <c r="K12" s="67">
        <v>241</v>
      </c>
      <c r="L12" s="66">
        <v>47</v>
      </c>
      <c r="M12" s="72">
        <f>F12+G12/60</f>
        <v>1.8166666666666667</v>
      </c>
      <c r="N12" s="73">
        <f>M12*PI()/180</f>
        <v>3.1706814744563654E-2</v>
      </c>
      <c r="O12" s="74">
        <f>20*_xlfn.COT(N12)*(1+20*_xlfn.COT(N12)/(3*C12))</f>
        <v>696.83712932612627</v>
      </c>
      <c r="P12" s="74">
        <f>O12/3</f>
        <v>232.27904310870875</v>
      </c>
      <c r="Q12" s="74">
        <f>IFERROR(-(-3*C12*TAN(N12)+(3*C12*TAN(N12)*(3*C12*TAN(N12)-4*20))^0.5)/(2*TAN(N12))/3,C12)</f>
        <v>238.67126288486034</v>
      </c>
    </row>
    <row r="13" spans="2:17" ht="13.5" x14ac:dyDescent="0.25">
      <c r="C13" s="59">
        <v>3000</v>
      </c>
      <c r="D13" s="71">
        <v>2</v>
      </c>
      <c r="E13" s="61">
        <v>40.299999999999997</v>
      </c>
      <c r="F13" s="62">
        <v>2</v>
      </c>
      <c r="G13" s="63">
        <v>48</v>
      </c>
      <c r="H13" s="64">
        <v>5.16</v>
      </c>
      <c r="I13" s="65">
        <v>1691</v>
      </c>
      <c r="J13" s="66">
        <v>2.8</v>
      </c>
      <c r="K13" s="67">
        <v>142</v>
      </c>
      <c r="L13" s="66">
        <v>107</v>
      </c>
      <c r="M13" s="72">
        <f>F13+G13/60</f>
        <v>2.8</v>
      </c>
      <c r="N13" s="73">
        <f>M13*PI()/180</f>
        <v>4.8869219055841226E-2</v>
      </c>
      <c r="O13" s="74">
        <f>20*_xlfn.COT(N13)*(1+20*_xlfn.COT(N13)/(3*C13))</f>
        <v>427.51011204545978</v>
      </c>
      <c r="P13" s="74">
        <f>O13/3</f>
        <v>142.50337068181992</v>
      </c>
      <c r="Q13" s="74">
        <f>IFERROR(-(-3*C13*TAN(N13)+(3*C13*TAN(N13)*(3*C13*TAN(N13)-4*20))^0.5)/(2*TAN(N13))/3,C13)</f>
        <v>143.13955075482951</v>
      </c>
    </row>
    <row r="14" spans="2:17" ht="13.5" x14ac:dyDescent="0.25">
      <c r="C14" s="59">
        <v>4000</v>
      </c>
      <c r="D14" s="71">
        <v>3</v>
      </c>
      <c r="E14" s="61">
        <v>37.1</v>
      </c>
      <c r="F14" s="62">
        <v>3</v>
      </c>
      <c r="G14" s="63">
        <v>51</v>
      </c>
      <c r="H14" s="64">
        <v>6.96</v>
      </c>
      <c r="I14" s="65">
        <v>1655</v>
      </c>
      <c r="J14" s="66">
        <v>5</v>
      </c>
      <c r="K14" s="67">
        <v>101</v>
      </c>
      <c r="L14" s="66">
        <v>195</v>
      </c>
      <c r="M14" s="72">
        <f>F14+G14/60</f>
        <v>3.85</v>
      </c>
      <c r="N14" s="73">
        <f>M14*PI()/180</f>
        <v>6.7195176201781698E-2</v>
      </c>
      <c r="O14" s="74">
        <f>20*_xlfn.COT(N14)*(1+20*_xlfn.COT(N14)/(3*C14))</f>
        <v>304.55258275393157</v>
      </c>
      <c r="P14" s="74">
        <f>O14/3</f>
        <v>101.51752758464386</v>
      </c>
      <c r="Q14" s="74">
        <f>IFERROR(-(-3*C14*TAN(N14)+(3*C14*TAN(N14)*(3*C14*TAN(N14)-4*20))^0.5)/(2*TAN(N14))/3,C14)</f>
        <v>101.64713863538027</v>
      </c>
    </row>
    <row r="15" spans="2:17" ht="13.5" x14ac:dyDescent="0.25">
      <c r="C15" s="59">
        <v>5000</v>
      </c>
      <c r="D15" s="71">
        <v>4</v>
      </c>
      <c r="E15" s="61">
        <v>35.9</v>
      </c>
      <c r="F15" s="62">
        <v>4</v>
      </c>
      <c r="G15" s="63">
        <v>58</v>
      </c>
      <c r="H15" s="64">
        <v>8.81</v>
      </c>
      <c r="I15" s="65">
        <v>1620</v>
      </c>
      <c r="J15" s="66">
        <v>8</v>
      </c>
      <c r="K15" s="67">
        <v>78</v>
      </c>
      <c r="L15" s="66">
        <v>313</v>
      </c>
      <c r="M15" s="72">
        <f>F15+G15/60</f>
        <v>4.9666666666666668</v>
      </c>
      <c r="N15" s="73">
        <f>M15*PI()/180</f>
        <v>8.6684686182385035E-2</v>
      </c>
      <c r="O15" s="74">
        <f>20*_xlfn.COT(N15)*(1+20*_xlfn.COT(N15)/(3*C15))</f>
        <v>233.67412774954406</v>
      </c>
      <c r="P15" s="74">
        <f>O15/3</f>
        <v>77.89137591651469</v>
      </c>
      <c r="Q15" s="74">
        <f>IFERROR(-(-3*C15*TAN(N15)+(3*C15*TAN(N15)*(3*C15*TAN(N15)-4*20))^0.5)/(2*TAN(N15))/3,C15)</f>
        <v>77.928941371192863</v>
      </c>
    </row>
    <row r="16" spans="2:17" ht="13.5" x14ac:dyDescent="0.25">
      <c r="C16" s="59">
        <v>6000</v>
      </c>
      <c r="D16" s="71">
        <v>5</v>
      </c>
      <c r="E16" s="61">
        <v>36.799999999999997</v>
      </c>
      <c r="F16" s="62">
        <v>6</v>
      </c>
      <c r="G16" s="63">
        <v>9</v>
      </c>
      <c r="H16" s="64">
        <v>10.71</v>
      </c>
      <c r="I16" s="65">
        <v>1586</v>
      </c>
      <c r="J16" s="66">
        <v>12</v>
      </c>
      <c r="K16" s="67">
        <v>62</v>
      </c>
      <c r="L16" s="66">
        <v>463</v>
      </c>
      <c r="M16" s="72">
        <f>F16+G16/60</f>
        <v>6.15</v>
      </c>
      <c r="N16" s="73">
        <f>M16*PI()/180</f>
        <v>0.10733774899765128</v>
      </c>
      <c r="O16" s="74">
        <f>20*_xlfn.COT(N16)*(1+20*_xlfn.COT(N16)/(3*C16))</f>
        <v>187.52558453089429</v>
      </c>
      <c r="P16" s="74">
        <f>O16/3</f>
        <v>62.508528176964766</v>
      </c>
      <c r="Q16" s="74">
        <f>IFERROR(-(-3*C16*TAN(N16)+(3*C16*TAN(N16)*(3*C16*TAN(N16)-4*20))^0.5)/(2*TAN(N16))/3,C16)</f>
        <v>62.522035153663495</v>
      </c>
    </row>
    <row r="17" spans="3:17" ht="13.5" x14ac:dyDescent="0.25">
      <c r="C17" s="59">
        <v>7000</v>
      </c>
      <c r="D17" s="71">
        <v>6</v>
      </c>
      <c r="E17" s="61">
        <v>40</v>
      </c>
      <c r="F17" s="62">
        <v>7</v>
      </c>
      <c r="G17" s="63">
        <v>25</v>
      </c>
      <c r="H17" s="64">
        <v>12.66</v>
      </c>
      <c r="I17" s="65">
        <v>1553</v>
      </c>
      <c r="J17" s="66">
        <v>17</v>
      </c>
      <c r="K17" s="67">
        <v>51</v>
      </c>
      <c r="L17" s="66">
        <v>646</v>
      </c>
      <c r="M17" s="72">
        <f>F17+G17/60</f>
        <v>7.416666666666667</v>
      </c>
      <c r="N17" s="73">
        <f>M17*PI()/180</f>
        <v>0.12944525285624611</v>
      </c>
      <c r="O17" s="74">
        <f>20*_xlfn.COT(N17)*(1+20*_xlfn.COT(N17)/(3*C17))</f>
        <v>154.76562097696743</v>
      </c>
      <c r="P17" s="74">
        <f>O17/3</f>
        <v>51.588540325655806</v>
      </c>
      <c r="Q17" s="74">
        <f>IFERROR(-(-3*C17*TAN(N17)+(3*C17*TAN(N17)*(3*C17*TAN(N17)-4*20))^0.5)/(2*TAN(N17))/3,C17)</f>
        <v>51.594125429102682</v>
      </c>
    </row>
    <row r="18" spans="3:17" ht="13.5" x14ac:dyDescent="0.25">
      <c r="C18" s="59">
        <v>8000</v>
      </c>
      <c r="D18" s="71">
        <v>7</v>
      </c>
      <c r="E18" s="61">
        <v>45.7</v>
      </c>
      <c r="F18" s="62">
        <v>8</v>
      </c>
      <c r="G18" s="63">
        <v>46</v>
      </c>
      <c r="H18" s="64">
        <v>14.67</v>
      </c>
      <c r="I18" s="65">
        <v>1521</v>
      </c>
      <c r="J18" s="66">
        <v>23</v>
      </c>
      <c r="K18" s="67">
        <v>43</v>
      </c>
      <c r="L18" s="66">
        <v>866</v>
      </c>
      <c r="M18" s="72">
        <f>F18+G18/60</f>
        <v>8.7666666666666675</v>
      </c>
      <c r="N18" s="73">
        <f>M18*PI()/180</f>
        <v>0.15300719775816957</v>
      </c>
      <c r="O18" s="74">
        <f>20*_xlfn.COT(N18)*(1+20*_xlfn.COT(N18)/(3*C18))</f>
        <v>130.39198628240609</v>
      </c>
      <c r="P18" s="74">
        <f>O18/3</f>
        <v>43.463995427468696</v>
      </c>
      <c r="Q18" s="74">
        <f>IFERROR(-(-3*C18*TAN(N18)+(3*C18*TAN(N18)*(3*C18*TAN(N18)-4*20))^0.5)/(2*TAN(N18))/3,C18)</f>
        <v>43.466554804351368</v>
      </c>
    </row>
    <row r="19" spans="3:17" ht="13.5" x14ac:dyDescent="0.25">
      <c r="C19" s="59">
        <v>9000</v>
      </c>
      <c r="D19" s="71">
        <v>8</v>
      </c>
      <c r="E19" s="61">
        <v>54.1</v>
      </c>
      <c r="F19" s="62">
        <v>10</v>
      </c>
      <c r="G19" s="63">
        <v>12</v>
      </c>
      <c r="H19" s="64">
        <v>16.739999999999998</v>
      </c>
      <c r="I19" s="65">
        <v>1490</v>
      </c>
      <c r="J19" s="66">
        <v>30</v>
      </c>
      <c r="K19" s="67">
        <v>37</v>
      </c>
      <c r="L19" s="66">
        <v>1129</v>
      </c>
      <c r="M19" s="72">
        <f>F19+G19/60</f>
        <v>10.199999999999999</v>
      </c>
      <c r="N19" s="73">
        <f>M19*PI()/180</f>
        <v>0.17802358370342158</v>
      </c>
      <c r="O19" s="74">
        <f>20*_xlfn.COT(N19)*(1+20*_xlfn.COT(N19)/(3*C19))</f>
        <v>111.61293803236457</v>
      </c>
      <c r="P19" s="74">
        <f>O19/3</f>
        <v>37.204312677454858</v>
      </c>
      <c r="Q19" s="74">
        <f>IFERROR(-(-3*C19*TAN(N19)+(3*C19*TAN(N19)*(3*C19*TAN(N19)-4*20))^0.5)/(2*TAN(N19))/3,C19)</f>
        <v>37.20558170388847</v>
      </c>
    </row>
    <row r="20" spans="3:17" ht="13.5" x14ac:dyDescent="0.25">
      <c r="C20" s="59">
        <v>10000</v>
      </c>
      <c r="D20" s="71">
        <v>10</v>
      </c>
      <c r="E20" s="61">
        <v>5.6</v>
      </c>
      <c r="F20" s="62">
        <v>11</v>
      </c>
      <c r="G20" s="63">
        <v>43</v>
      </c>
      <c r="H20" s="64">
        <v>18.88</v>
      </c>
      <c r="I20" s="65">
        <v>1460</v>
      </c>
      <c r="J20" s="66">
        <v>38</v>
      </c>
      <c r="K20" s="67">
        <v>32</v>
      </c>
      <c r="L20" s="66">
        <v>1437</v>
      </c>
      <c r="M20" s="72">
        <f>F20+G20/60</f>
        <v>11.716666666666667</v>
      </c>
      <c r="N20" s="73">
        <f>M20*PI()/180</f>
        <v>0.20449441069200228</v>
      </c>
      <c r="O20" s="74">
        <f>20*_xlfn.COT(N20)*(1+20*_xlfn.COT(N20)/(3*C20))</f>
        <v>96.745062905766716</v>
      </c>
      <c r="P20" s="74">
        <f>O20/3</f>
        <v>32.248354301922241</v>
      </c>
      <c r="Q20" s="74">
        <f>IFERROR(-(-3*C20*TAN(N20)+(3*C20*TAN(N20)*(3*C20*TAN(N20)-4*20))^0.5)/(2*TAN(N20))/3,C20)</f>
        <v>32.249023999731342</v>
      </c>
    </row>
    <row r="21" spans="3:17" ht="13.5" x14ac:dyDescent="0.25">
      <c r="C21" s="59">
        <v>11000</v>
      </c>
      <c r="D21" s="71">
        <v>11</v>
      </c>
      <c r="E21" s="61">
        <v>20.5</v>
      </c>
      <c r="F21" s="62">
        <v>13</v>
      </c>
      <c r="G21" s="63">
        <v>19</v>
      </c>
      <c r="H21" s="64">
        <v>21.09</v>
      </c>
      <c r="I21" s="65">
        <v>1432</v>
      </c>
      <c r="J21" s="66">
        <v>47</v>
      </c>
      <c r="K21" s="67">
        <v>28</v>
      </c>
      <c r="L21" s="66">
        <v>1794</v>
      </c>
      <c r="M21" s="72">
        <f>F21+G21/60</f>
        <v>13.316666666666666</v>
      </c>
      <c r="N21" s="73">
        <f>M21*PI()/180</f>
        <v>0.23241967872391156</v>
      </c>
      <c r="O21" s="74">
        <f>20*_xlfn.COT(N21)*(1+20*_xlfn.COT(N21)/(3*C21))</f>
        <v>84.712511444437496</v>
      </c>
      <c r="P21" s="74">
        <f>O21/3</f>
        <v>28.237503814812499</v>
      </c>
      <c r="Q21" s="74">
        <f>IFERROR(-(-3*C21*TAN(N21)+(3*C21*TAN(N21)*(3*C21*TAN(N21)-4*20))^0.5)/(2*TAN(N21))/3,C21)</f>
        <v>28.237875506535719</v>
      </c>
    </row>
    <row r="22" spans="3:17" ht="13.5" x14ac:dyDescent="0.25">
      <c r="C22" s="59">
        <v>12000</v>
      </c>
      <c r="D22" s="71">
        <v>12</v>
      </c>
      <c r="E22" s="61">
        <v>39.1</v>
      </c>
      <c r="F22" s="62">
        <v>15</v>
      </c>
      <c r="G22" s="63">
        <v>1</v>
      </c>
      <c r="H22" s="64">
        <v>23.38</v>
      </c>
      <c r="I22" s="65">
        <v>1405</v>
      </c>
      <c r="J22" s="66">
        <v>58</v>
      </c>
      <c r="K22" s="67">
        <v>25</v>
      </c>
      <c r="L22" s="66">
        <v>2204</v>
      </c>
      <c r="M22" s="72">
        <f>F22+G22/60</f>
        <v>15.016666666666667</v>
      </c>
      <c r="N22" s="73">
        <f>M22*PI()/180</f>
        <v>0.26209027600781515</v>
      </c>
      <c r="O22" s="74">
        <f>20*_xlfn.COT(N22)*(1+20*_xlfn.COT(N22)/(3*C22))</f>
        <v>74.70865984010014</v>
      </c>
      <c r="P22" s="74">
        <f>O22/3</f>
        <v>24.902886613366714</v>
      </c>
      <c r="Q22" s="74">
        <f>IFERROR(-(-3*C22*TAN(N22)+(3*C22*TAN(N22)*(3*C22*TAN(N22)-4*20))^0.5)/(2*TAN(N22))/3,C22)</f>
        <v>24.903100891037706</v>
      </c>
    </row>
    <row r="23" spans="3:17" ht="13.5" x14ac:dyDescent="0.25">
      <c r="C23" s="59">
        <v>13000</v>
      </c>
      <c r="D23" s="71">
        <v>14</v>
      </c>
      <c r="E23" s="61">
        <v>1.8</v>
      </c>
      <c r="F23" s="62">
        <v>16</v>
      </c>
      <c r="G23" s="63">
        <v>50</v>
      </c>
      <c r="H23" s="64">
        <v>25.75</v>
      </c>
      <c r="I23" s="65">
        <v>1380</v>
      </c>
      <c r="J23" s="66">
        <v>70</v>
      </c>
      <c r="K23" s="67">
        <v>22</v>
      </c>
      <c r="L23" s="66">
        <v>2674</v>
      </c>
      <c r="M23" s="72">
        <f>F23+G23/60</f>
        <v>16.833333333333332</v>
      </c>
      <c r="N23" s="73">
        <f>M23*PI()/180</f>
        <v>0.29379709075237875</v>
      </c>
      <c r="O23" s="74">
        <f>20*_xlfn.COT(N23)*(1+20*_xlfn.COT(N23)/(3*C23))</f>
        <v>66.216227014210602</v>
      </c>
      <c r="P23" s="74">
        <f>O23/3</f>
        <v>22.072075671403535</v>
      </c>
      <c r="Q23" s="74">
        <f>IFERROR(-(-3*C23*TAN(N23)+(3*C23*TAN(N23)*(3*C23*TAN(N23)-4*20))^0.5)/(2*TAN(N23))/3,C23)</f>
        <v>22.072202819974539</v>
      </c>
    </row>
    <row r="24" spans="3:17" ht="13.5" x14ac:dyDescent="0.25">
      <c r="C24" s="59">
        <v>14000</v>
      </c>
      <c r="D24" s="71">
        <v>15</v>
      </c>
      <c r="E24" s="61">
        <v>29.2</v>
      </c>
      <c r="F24" s="62">
        <v>18</v>
      </c>
      <c r="G24" s="63">
        <v>47</v>
      </c>
      <c r="H24" s="64">
        <v>28.21</v>
      </c>
      <c r="I24" s="65">
        <v>1357</v>
      </c>
      <c r="J24" s="66">
        <v>84</v>
      </c>
      <c r="K24" s="67">
        <v>20</v>
      </c>
      <c r="L24" s="66">
        <v>3210</v>
      </c>
      <c r="M24" s="72">
        <f>F24+G24/60</f>
        <v>18.783333333333335</v>
      </c>
      <c r="N24" s="73">
        <f>M24*PI()/180</f>
        <v>0.32783101116626828</v>
      </c>
      <c r="O24" s="74">
        <f>20*_xlfn.COT(N24)*(1+20*_xlfn.COT(N24)/(3*C24))</f>
        <v>58.888015866008729</v>
      </c>
      <c r="P24" s="74">
        <f>O24/3</f>
        <v>19.629338622002908</v>
      </c>
      <c r="Q24" s="74">
        <f>IFERROR(-(-3*C24*TAN(N24)+(3*C24*TAN(N24)*(3*C24*TAN(N24)-4*20))^0.5)/(2*TAN(N24))/3,C24)</f>
        <v>19.629415746345995</v>
      </c>
    </row>
    <row r="25" spans="3:17" ht="13.5" x14ac:dyDescent="0.25">
      <c r="C25" s="59">
        <v>15000</v>
      </c>
      <c r="D25" s="71">
        <v>17</v>
      </c>
      <c r="E25" s="61">
        <v>20</v>
      </c>
      <c r="F25" s="62">
        <v>20</v>
      </c>
      <c r="G25" s="63">
        <v>51</v>
      </c>
      <c r="H25" s="64">
        <v>30.78</v>
      </c>
      <c r="I25" s="65">
        <v>1337</v>
      </c>
      <c r="J25" s="66">
        <v>100</v>
      </c>
      <c r="K25" s="67">
        <v>18</v>
      </c>
      <c r="L25" s="66">
        <v>3825</v>
      </c>
      <c r="M25" s="72">
        <f>F25+G25/60</f>
        <v>20.85</v>
      </c>
      <c r="N25" s="73">
        <f>M25*PI()/180</f>
        <v>0.36390114904081777</v>
      </c>
      <c r="O25" s="74">
        <f>20*_xlfn.COT(N25)*(1+20*_xlfn.COT(N25)/(3*C25))</f>
        <v>52.573560159813347</v>
      </c>
      <c r="P25" s="74">
        <f>O25/3</f>
        <v>17.524520053271115</v>
      </c>
      <c r="Q25" s="74">
        <f>IFERROR(-(-3*C25*TAN(N25)+(3*C25*TAN(N25)*(3*C25*TAN(N25)-4*20))^0.5)/(2*TAN(N25))/3,C25)</f>
        <v>17.524567865133527</v>
      </c>
    </row>
    <row r="26" spans="3:17" ht="13.5" x14ac:dyDescent="0.25">
      <c r="C26" s="59">
        <v>16000</v>
      </c>
      <c r="D26" s="71">
        <v>18</v>
      </c>
      <c r="E26" s="61">
        <v>41</v>
      </c>
      <c r="F26" s="62">
        <v>23</v>
      </c>
      <c r="G26" s="63">
        <v>3</v>
      </c>
      <c r="H26" s="64">
        <v>33.49</v>
      </c>
      <c r="I26" s="65">
        <v>1319</v>
      </c>
      <c r="J26" s="66">
        <v>119</v>
      </c>
      <c r="K26" s="67">
        <v>16</v>
      </c>
      <c r="L26" s="66">
        <v>4530</v>
      </c>
      <c r="M26" s="72">
        <f>F26+G26/60</f>
        <v>23.05</v>
      </c>
      <c r="N26" s="73">
        <f>M26*PI()/180</f>
        <v>0.40229839258469297</v>
      </c>
      <c r="O26" s="74">
        <f>20*_xlfn.COT(N26)*(1+20*_xlfn.COT(N26)/(3*C26))</f>
        <v>47.048988695489115</v>
      </c>
      <c r="P26" s="74">
        <f>O26/3</f>
        <v>15.682996231829705</v>
      </c>
      <c r="Q26" s="74">
        <f>IFERROR(-(-3*C26*TAN(N26)+(3*C26*TAN(N26)*(3*C26*TAN(N26)-4*20))^0.5)/(2*TAN(N26))/3,C26)</f>
        <v>15.683026352647063</v>
      </c>
    </row>
    <row r="27" spans="3:17" ht="13.5" x14ac:dyDescent="0.25">
      <c r="C27" s="59">
        <v>17000</v>
      </c>
      <c r="D27" s="71">
        <v>20</v>
      </c>
      <c r="E27" s="61">
        <v>28</v>
      </c>
      <c r="F27" s="62">
        <v>25</v>
      </c>
      <c r="G27" s="63">
        <v>23</v>
      </c>
      <c r="H27" s="64">
        <v>36.36</v>
      </c>
      <c r="I27" s="65">
        <v>1304</v>
      </c>
      <c r="J27" s="66">
        <v>140</v>
      </c>
      <c r="K27" s="67">
        <v>14</v>
      </c>
      <c r="L27" s="66">
        <v>5340</v>
      </c>
      <c r="M27" s="72">
        <f>F27+G27/60</f>
        <v>25.383333333333333</v>
      </c>
      <c r="N27" s="73">
        <f>M27*PI()/180</f>
        <v>0.44302274179789397</v>
      </c>
      <c r="O27" s="74">
        <f>20*_xlfn.COT(N27)*(1+20*_xlfn.COT(N27)/(3*C27))</f>
        <v>42.186380642587913</v>
      </c>
      <c r="P27" s="74">
        <f>O27/3</f>
        <v>14.062126880862637</v>
      </c>
      <c r="Q27" s="74">
        <f>IFERROR(-(-3*C27*TAN(N27)+(3*C27*TAN(N27)*(3*C27*TAN(N27)-4*20))^0.5)/(2*TAN(N27))/3,C27)</f>
        <v>14.062146116533121</v>
      </c>
    </row>
    <row r="28" spans="3:17" ht="13.5" x14ac:dyDescent="0.25">
      <c r="C28" s="59">
        <v>18000</v>
      </c>
      <c r="D28" s="71">
        <v>22</v>
      </c>
      <c r="E28" s="61">
        <v>24</v>
      </c>
      <c r="F28" s="62">
        <v>27</v>
      </c>
      <c r="G28" s="63">
        <v>51</v>
      </c>
      <c r="H28" s="64">
        <v>39.409999999999997</v>
      </c>
      <c r="I28" s="65">
        <v>1292</v>
      </c>
      <c r="J28" s="66">
        <v>164</v>
      </c>
      <c r="K28" s="67">
        <v>13</v>
      </c>
      <c r="L28" s="66">
        <v>6280</v>
      </c>
      <c r="M28" s="72">
        <f>F28+G28/60</f>
        <v>27.85</v>
      </c>
      <c r="N28" s="73">
        <f>M28*PI()/180</f>
        <v>0.48607419668042079</v>
      </c>
      <c r="O28" s="74">
        <f>20*_xlfn.COT(N28)*(1+20*_xlfn.COT(N28)/(3*C28))</f>
        <v>37.879803649466979</v>
      </c>
      <c r="P28" s="74">
        <f>O28/3</f>
        <v>12.626601216488993</v>
      </c>
      <c r="Q28" s="74">
        <f>IFERROR(-(-3*C28*TAN(N28)+(3*C28*TAN(N28)*(3*C28*TAN(N28)-4*20))^0.5)/(2*TAN(N28))/3,C28)</f>
        <v>12.626613638539837</v>
      </c>
    </row>
    <row r="29" spans="3:17" ht="13.5" x14ac:dyDescent="0.25">
      <c r="C29" s="59">
        <v>19000</v>
      </c>
      <c r="D29" s="71">
        <v>24</v>
      </c>
      <c r="E29" s="61">
        <v>31</v>
      </c>
      <c r="F29" s="62">
        <v>30</v>
      </c>
      <c r="G29" s="63">
        <v>27</v>
      </c>
      <c r="H29" s="64">
        <v>42.66</v>
      </c>
      <c r="I29" s="65">
        <v>1284</v>
      </c>
      <c r="J29" s="66">
        <v>192</v>
      </c>
      <c r="K29" s="67">
        <v>11</v>
      </c>
      <c r="L29" s="66">
        <v>7360</v>
      </c>
      <c r="M29" s="72">
        <f>F29+G29/60</f>
        <v>30.45</v>
      </c>
      <c r="N29" s="73">
        <f>M29*PI()/180</f>
        <v>0.53145275723227325</v>
      </c>
      <c r="O29" s="74">
        <f>20*_xlfn.COT(N29)*(1+20*_xlfn.COT(N29)/(3*C29))</f>
        <v>34.041423563195373</v>
      </c>
      <c r="P29" s="74">
        <f>O29/3</f>
        <v>11.347141187731792</v>
      </c>
      <c r="Q29" s="74">
        <f>IFERROR(-(-3*C29*TAN(N29)+(3*C29*TAN(N29)*(3*C29*TAN(N29)-4*20))^0.5)/(2*TAN(N29))/3,C29)</f>
        <v>11.34714927968435</v>
      </c>
    </row>
    <row r="30" spans="3:17" ht="13.5" x14ac:dyDescent="0.25">
      <c r="C30" s="59">
        <v>20000</v>
      </c>
      <c r="D30" s="71">
        <v>26</v>
      </c>
      <c r="E30" s="61">
        <v>52</v>
      </c>
      <c r="F30" s="62">
        <v>33</v>
      </c>
      <c r="G30" s="63">
        <v>13</v>
      </c>
      <c r="H30" s="64">
        <v>46.17</v>
      </c>
      <c r="I30" s="65">
        <v>1280</v>
      </c>
      <c r="J30" s="66">
        <v>225</v>
      </c>
      <c r="K30" s="67">
        <v>10</v>
      </c>
      <c r="L30" s="66">
        <v>8630</v>
      </c>
      <c r="M30" s="72">
        <f>F30+G30/60</f>
        <v>33.216666666666669</v>
      </c>
      <c r="N30" s="73">
        <f>M30*PI()/180</f>
        <v>0.57974019987078307</v>
      </c>
      <c r="O30" s="74">
        <f>20*_xlfn.COT(N30)*(1+20*_xlfn.COT(N30)/(3*C30))</f>
        <v>30.559357097269565</v>
      </c>
      <c r="P30" s="74">
        <f>O30/3</f>
        <v>10.186452365756521</v>
      </c>
      <c r="Q30" s="74">
        <f>IFERROR(-(-3*C30*TAN(N30)+(3*C30*TAN(N30)*(3*C30*TAN(N30)-4*20))^0.5)/(2*TAN(N30))/3,C30)</f>
        <v>10.186457649344508</v>
      </c>
    </row>
    <row r="31" spans="3:17" ht="13.5" x14ac:dyDescent="0.25">
      <c r="C31" s="59">
        <v>21000</v>
      </c>
      <c r="D31" s="71">
        <v>29</v>
      </c>
      <c r="E31" s="61">
        <v>32</v>
      </c>
      <c r="F31" s="62">
        <v>36</v>
      </c>
      <c r="G31" s="63">
        <v>13</v>
      </c>
      <c r="H31" s="64">
        <v>50.06</v>
      </c>
      <c r="I31" s="65">
        <v>1280</v>
      </c>
      <c r="J31" s="66">
        <v>265</v>
      </c>
      <c r="K31" s="67">
        <v>9</v>
      </c>
      <c r="L31" s="66">
        <v>10160</v>
      </c>
      <c r="M31" s="72">
        <f>F31+G31/60</f>
        <v>36.216666666666669</v>
      </c>
      <c r="N31" s="73">
        <f>M31*PI()/180</f>
        <v>0.63210007743061303</v>
      </c>
      <c r="O31" s="74">
        <f>20*_xlfn.COT(N31)*(1+20*_xlfn.COT(N31)/(3*C31))</f>
        <v>27.321701178742376</v>
      </c>
      <c r="P31" s="74">
        <f>O31/3</f>
        <v>9.1072337262474594</v>
      </c>
      <c r="Q31" s="74">
        <f>IFERROR(-(-3*C31*TAN(N31)+(3*C31*TAN(N31)*(3*C31*TAN(N31)-4*20))^0.5)/(2*TAN(N31))/3,C31)</f>
        <v>9.107237151220783</v>
      </c>
    </row>
    <row r="32" spans="3:17" ht="13.5" x14ac:dyDescent="0.25">
      <c r="C32" s="59">
        <v>22000</v>
      </c>
      <c r="D32" s="71">
        <v>32</v>
      </c>
      <c r="E32" s="61">
        <v>42</v>
      </c>
      <c r="F32" s="62">
        <v>39</v>
      </c>
      <c r="G32" s="63">
        <v>34</v>
      </c>
      <c r="H32" s="64">
        <v>54.055</v>
      </c>
      <c r="I32" s="65">
        <v>1285</v>
      </c>
      <c r="J32" s="66">
        <v>314</v>
      </c>
      <c r="K32" s="67">
        <v>8</v>
      </c>
      <c r="L32" s="66">
        <v>12060</v>
      </c>
      <c r="M32" s="72">
        <f>F32+G32/60</f>
        <v>39.56666666666667</v>
      </c>
      <c r="N32" s="73">
        <f>M32*PI()/180</f>
        <v>0.69056860737242309</v>
      </c>
      <c r="O32" s="74">
        <f>20*_xlfn.COT(N32)*(1+20*_xlfn.COT(N32)/(3*C32))</f>
        <v>24.213380918741688</v>
      </c>
      <c r="P32" s="74">
        <f>O32/3</f>
        <v>8.0711269729138966</v>
      </c>
      <c r="Q32" s="74">
        <f>IFERROR(-(-3*C32*TAN(N32)+(3*C32*TAN(N32)*(3*C32*TAN(N32)-4*20))^0.5)/(2*TAN(N32))/3,C32)</f>
        <v>8.0711291451547122</v>
      </c>
    </row>
    <row r="33" spans="3:17" ht="13.5" x14ac:dyDescent="0.25">
      <c r="C33" s="59">
        <v>23000</v>
      </c>
      <c r="D33" s="71">
        <v>36</v>
      </c>
      <c r="E33" s="61">
        <v>50</v>
      </c>
      <c r="F33" s="62">
        <v>43</v>
      </c>
      <c r="G33" s="63">
        <v>40</v>
      </c>
      <c r="H33" s="64">
        <v>60.07</v>
      </c>
      <c r="I33" s="65">
        <v>1297</v>
      </c>
      <c r="J33" s="66">
        <v>381</v>
      </c>
      <c r="K33" s="67">
        <v>7</v>
      </c>
      <c r="L33" s="66">
        <v>14630</v>
      </c>
      <c r="M33" s="72">
        <f>F33+G33/60</f>
        <v>43.666666666666664</v>
      </c>
      <c r="N33" s="73">
        <f>M33*PI()/180</f>
        <v>0.76212710670419048</v>
      </c>
      <c r="O33" s="74">
        <f>20*_xlfn.COT(N33)*(1+20*_xlfn.COT(N33)/(3*C33))</f>
        <v>20.959559069405756</v>
      </c>
      <c r="P33" s="74">
        <f>O33/3</f>
        <v>6.9865196898019191</v>
      </c>
      <c r="Q33" s="74">
        <f>IFERROR(-(-3*C33*TAN(N33)+(3*C33*TAN(N33)*(3*C33*TAN(N33)-4*20))^0.5)/(2*TAN(N33))/3,C33)</f>
        <v>6.9865209789160394</v>
      </c>
    </row>
    <row r="34" spans="3:17" ht="13.5" x14ac:dyDescent="0.25">
      <c r="C34" s="75">
        <v>23930</v>
      </c>
      <c r="D34" s="76">
        <v>45</v>
      </c>
      <c r="E34" s="77">
        <v>0</v>
      </c>
      <c r="F34" s="78">
        <v>51</v>
      </c>
      <c r="G34" s="79">
        <v>15</v>
      </c>
      <c r="H34" s="80">
        <v>70.09</v>
      </c>
      <c r="I34" s="81">
        <v>1334</v>
      </c>
      <c r="J34" s="82">
        <v>519</v>
      </c>
      <c r="K34" s="83">
        <v>5</v>
      </c>
      <c r="L34" s="82">
        <v>19870</v>
      </c>
      <c r="M34" s="84">
        <f>F34+G34/60</f>
        <v>51.25</v>
      </c>
      <c r="N34" s="85">
        <f>M34*PI()/180</f>
        <v>0.89448124164709386</v>
      </c>
      <c r="O34" s="86">
        <f>20*_xlfn.COT(N34)*(1+20*_xlfn.COT(N34)/(3*C34))</f>
        <v>16.055286070590505</v>
      </c>
      <c r="P34" s="86">
        <f>O34/3</f>
        <v>5.3517620235301679</v>
      </c>
      <c r="Q34" s="86">
        <f>IFERROR(-(-3*C34*TAN(N34)+(3*C34*TAN(N34)*(3*C34*TAN(N34)-4*20))^0.5)/(2*TAN(N34))/3,C34)</f>
        <v>5.3517625588165414</v>
      </c>
    </row>
    <row r="242" spans="3:3" x14ac:dyDescent="0.2">
      <c r="C242" s="87"/>
    </row>
    <row r="243" spans="3:3" x14ac:dyDescent="0.2">
      <c r="C243" s="88"/>
    </row>
    <row r="244" spans="3:3" x14ac:dyDescent="0.2">
      <c r="C244" s="88"/>
    </row>
    <row r="245" spans="3:3" x14ac:dyDescent="0.2">
      <c r="C245" s="88"/>
    </row>
    <row r="246" spans="3:3" x14ac:dyDescent="0.2">
      <c r="C246" s="88"/>
    </row>
    <row r="247" spans="3:3" x14ac:dyDescent="0.2">
      <c r="C247" s="88"/>
    </row>
    <row r="248" spans="3:3" x14ac:dyDescent="0.2">
      <c r="C248" s="87"/>
    </row>
    <row r="249" spans="3:3" x14ac:dyDescent="0.2">
      <c r="C249" s="88"/>
    </row>
    <row r="250" spans="3:3" x14ac:dyDescent="0.2">
      <c r="C250" s="88"/>
    </row>
    <row r="251" spans="3:3" x14ac:dyDescent="0.2">
      <c r="C251" s="8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66AFC-A9C9-43D9-807E-3995E89F9F99}">
  <dimension ref="B2:Q226"/>
  <sheetViews>
    <sheetView showGridLines="0" zoomScaleNormal="100" workbookViewId="0">
      <selection activeCell="E34" sqref="E34"/>
    </sheetView>
  </sheetViews>
  <sheetFormatPr defaultRowHeight="12.75" x14ac:dyDescent="0.2"/>
  <cols>
    <col min="1" max="2" width="9.33203125" style="41"/>
    <col min="3" max="3" width="11.6640625" style="41" bestFit="1" customWidth="1"/>
    <col min="4" max="10" width="9.33203125" style="41"/>
    <col min="11" max="11" width="12.6640625" style="41" customWidth="1"/>
    <col min="12" max="12" width="14.5" style="41" customWidth="1"/>
    <col min="13" max="16" width="9.33203125" style="41"/>
    <col min="17" max="17" width="13.33203125" style="41" customWidth="1"/>
    <col min="18" max="27" width="9.33203125" style="41"/>
    <col min="28" max="28" width="15.1640625" style="41" customWidth="1"/>
    <col min="29" max="30" width="9.33203125" style="41"/>
    <col min="31" max="31" width="11.33203125" style="41" customWidth="1"/>
    <col min="32" max="32" width="9.33203125" style="41"/>
    <col min="33" max="33" width="20.83203125" style="41" customWidth="1"/>
    <col min="34" max="16384" width="9.33203125" style="41"/>
  </cols>
  <sheetData>
    <row r="2" spans="2:17" x14ac:dyDescent="0.2">
      <c r="B2" s="1" t="s">
        <v>26</v>
      </c>
      <c r="C2" s="2" t="s">
        <v>27</v>
      </c>
      <c r="D2" s="2"/>
      <c r="E2" s="2"/>
      <c r="F2" s="2"/>
      <c r="G2" s="2"/>
      <c r="H2" s="2"/>
      <c r="I2" s="2"/>
      <c r="J2" s="2"/>
      <c r="K2" s="2"/>
      <c r="L2" s="2"/>
    </row>
    <row r="3" spans="2:17" x14ac:dyDescent="0.2">
      <c r="B3" s="1" t="s">
        <v>80</v>
      </c>
      <c r="C3" s="2" t="s">
        <v>91</v>
      </c>
      <c r="D3" s="2"/>
      <c r="E3" s="2"/>
      <c r="F3" s="2"/>
      <c r="G3" s="2"/>
      <c r="H3" s="2"/>
      <c r="I3" s="2"/>
      <c r="J3" s="2"/>
      <c r="K3" s="2"/>
      <c r="L3" s="2"/>
    </row>
    <row r="4" spans="2:17" x14ac:dyDescent="0.2">
      <c r="B4" s="1" t="s">
        <v>28</v>
      </c>
      <c r="C4" s="40">
        <v>43220</v>
      </c>
      <c r="D4" s="40"/>
      <c r="E4" s="40"/>
      <c r="F4" s="40"/>
      <c r="G4" s="40"/>
      <c r="H4" s="40"/>
      <c r="I4" s="40"/>
      <c r="J4" s="40"/>
      <c r="K4" s="40"/>
      <c r="L4" s="40"/>
    </row>
    <row r="5" spans="2:17" ht="13.5" x14ac:dyDescent="0.25">
      <c r="B5"/>
      <c r="C5"/>
      <c r="D5"/>
      <c r="E5"/>
      <c r="F5"/>
      <c r="G5"/>
      <c r="H5"/>
      <c r="I5"/>
      <c r="J5"/>
    </row>
    <row r="6" spans="2:17" x14ac:dyDescent="0.2">
      <c r="H6" s="41" t="str">
        <f ca="1">_xlfn.FORMULATEXT(Q11)</f>
        <v>=IFERROR(-(-3*C11*TAN(N11)+(3*C11*TAN(N11)*(3*C11*TAN(N11)-4*20))^0.5)/(2*TAN(N11))/3,C11)</v>
      </c>
    </row>
    <row r="8" spans="2:17" x14ac:dyDescent="0.2">
      <c r="C8" s="42" t="s">
        <v>90</v>
      </c>
      <c r="D8" s="43"/>
      <c r="E8" s="43"/>
      <c r="F8" s="43"/>
      <c r="G8" s="43"/>
      <c r="H8" s="43"/>
      <c r="I8" s="43"/>
      <c r="J8" s="43"/>
      <c r="K8" s="43"/>
      <c r="L8" s="44"/>
      <c r="M8" s="45" t="s">
        <v>79</v>
      </c>
      <c r="N8" s="46"/>
      <c r="O8" s="46"/>
      <c r="P8" s="47"/>
      <c r="Q8" s="48" t="s">
        <v>78</v>
      </c>
    </row>
    <row r="9" spans="2:17" ht="42" customHeight="1" x14ac:dyDescent="0.2">
      <c r="C9" s="49" t="s">
        <v>0</v>
      </c>
      <c r="D9" s="50" t="s">
        <v>77</v>
      </c>
      <c r="E9" s="51"/>
      <c r="F9" s="52" t="s">
        <v>71</v>
      </c>
      <c r="G9" s="51"/>
      <c r="H9" s="49" t="s">
        <v>76</v>
      </c>
      <c r="I9" s="49" t="s">
        <v>75</v>
      </c>
      <c r="J9" s="49" t="s">
        <v>74</v>
      </c>
      <c r="K9" s="49" t="s">
        <v>73</v>
      </c>
      <c r="L9" s="49" t="s">
        <v>72</v>
      </c>
      <c r="M9" s="53" t="s">
        <v>71</v>
      </c>
      <c r="N9" s="53"/>
      <c r="O9" s="53" t="s">
        <v>70</v>
      </c>
      <c r="P9" s="53"/>
      <c r="Q9" s="53" t="s">
        <v>70</v>
      </c>
    </row>
    <row r="10" spans="2:17" ht="14.25" thickBot="1" x14ac:dyDescent="0.3">
      <c r="C10" s="54" t="s">
        <v>67</v>
      </c>
      <c r="D10" s="55" t="s">
        <v>87</v>
      </c>
      <c r="E10" s="56" t="s">
        <v>88</v>
      </c>
      <c r="F10" s="57" t="s">
        <v>87</v>
      </c>
      <c r="G10" s="58" t="s">
        <v>88</v>
      </c>
      <c r="H10" s="54" t="s">
        <v>89</v>
      </c>
      <c r="I10" s="54" t="s">
        <v>69</v>
      </c>
      <c r="J10" s="54" t="s">
        <v>67</v>
      </c>
      <c r="K10" s="54" t="s">
        <v>67</v>
      </c>
      <c r="L10" s="54" t="s">
        <v>68</v>
      </c>
      <c r="M10" s="55" t="s">
        <v>85</v>
      </c>
      <c r="N10" s="55" t="s">
        <v>86</v>
      </c>
      <c r="O10" s="55" t="s">
        <v>68</v>
      </c>
      <c r="P10" s="55" t="s">
        <v>67</v>
      </c>
      <c r="Q10" s="55" t="s">
        <v>67</v>
      </c>
    </row>
    <row r="11" spans="2:17" ht="13.5" thickTop="1" x14ac:dyDescent="0.2">
      <c r="C11" s="89">
        <v>1000</v>
      </c>
      <c r="D11" s="90">
        <v>0</v>
      </c>
      <c r="E11" s="91">
        <v>42.3</v>
      </c>
      <c r="F11" s="92">
        <v>0</v>
      </c>
      <c r="G11" s="93">
        <v>43</v>
      </c>
      <c r="H11" s="94">
        <v>1.53</v>
      </c>
      <c r="I11" s="95">
        <v>1944</v>
      </c>
      <c r="J11" s="96">
        <v>0.4</v>
      </c>
      <c r="K11" s="97">
        <v>1000</v>
      </c>
      <c r="L11" s="96">
        <v>9</v>
      </c>
      <c r="M11" s="98">
        <f>F11+G11/60</f>
        <v>0.71666666666666667</v>
      </c>
      <c r="N11" s="99">
        <f>M11*PI()/180</f>
        <v>1.2508192972626028E-2</v>
      </c>
      <c r="O11" s="100">
        <f>20*_xlfn.COT(N11)*(1+20*_xlfn.COT(N11)/(3*C11))</f>
        <v>2450.9955283737277</v>
      </c>
      <c r="P11" s="100">
        <f>O11/3</f>
        <v>816.99850945790922</v>
      </c>
      <c r="Q11" s="100">
        <f>IFERROR(-(-3*C11*TAN(N11)+(3*C11*TAN(N11)*(3*C11*TAN(N11)-4*20))^0.5)/(2*TAN(N11))/3,C11)</f>
        <v>1000</v>
      </c>
    </row>
    <row r="12" spans="2:17" x14ac:dyDescent="0.2">
      <c r="C12" s="89">
        <v>2000</v>
      </c>
      <c r="D12" s="101">
        <v>1</v>
      </c>
      <c r="E12" s="91">
        <v>26.3</v>
      </c>
      <c r="F12" s="92">
        <v>1</v>
      </c>
      <c r="G12" s="93">
        <v>29</v>
      </c>
      <c r="H12" s="94">
        <v>3.09</v>
      </c>
      <c r="I12" s="95">
        <v>1888</v>
      </c>
      <c r="J12" s="96">
        <v>1.6</v>
      </c>
      <c r="K12" s="97">
        <v>308</v>
      </c>
      <c r="L12" s="96">
        <v>39</v>
      </c>
      <c r="M12" s="102">
        <f>F12+G12/60</f>
        <v>1.4833333333333334</v>
      </c>
      <c r="N12" s="103">
        <f>M12*PI()/180</f>
        <v>2.5889050571249225E-2</v>
      </c>
      <c r="O12" s="104">
        <f>20*_xlfn.COT(N12)*(1+20*_xlfn.COT(N12)/(3*C12))</f>
        <v>871.77674278491179</v>
      </c>
      <c r="P12" s="104">
        <f>O12/3</f>
        <v>290.59224759497062</v>
      </c>
      <c r="Q12" s="104">
        <f>IFERROR(-(-3*C12*TAN(N12)+(3*C12*TAN(N12)*(3*C12*TAN(N12)-4*20))^0.5)/(2*TAN(N12))/3,C12)</f>
        <v>303.51107347323324</v>
      </c>
    </row>
    <row r="13" spans="2:17" x14ac:dyDescent="0.2">
      <c r="C13" s="89">
        <v>4000</v>
      </c>
      <c r="D13" s="101">
        <v>2</v>
      </c>
      <c r="E13" s="91">
        <v>59.8</v>
      </c>
      <c r="F13" s="92">
        <v>3</v>
      </c>
      <c r="G13" s="93">
        <v>14</v>
      </c>
      <c r="H13" s="94">
        <v>6.37</v>
      </c>
      <c r="I13" s="95">
        <v>1779</v>
      </c>
      <c r="J13" s="96">
        <v>7</v>
      </c>
      <c r="K13" s="97">
        <v>122</v>
      </c>
      <c r="L13" s="96">
        <v>163</v>
      </c>
      <c r="M13" s="102">
        <f>F13+G13/60</f>
        <v>3.2333333333333334</v>
      </c>
      <c r="N13" s="103">
        <f>M13*PI()/180</f>
        <v>5.6432312481149993E-2</v>
      </c>
      <c r="O13" s="104">
        <f>20*_xlfn.COT(N13)*(1+20*_xlfn.COT(N13)/(3*C13))</f>
        <v>364.47539305813837</v>
      </c>
      <c r="P13" s="104">
        <f>O13/3</f>
        <v>121.49179768604613</v>
      </c>
      <c r="Q13" s="104">
        <f>IFERROR(-(-3*C13*TAN(N13)+(3*C13*TAN(N13)*(3*C13*TAN(N13)-4*20))^0.5)/(2*TAN(N13))/3,C13)</f>
        <v>121.7137556705628</v>
      </c>
    </row>
    <row r="14" spans="2:17" x14ac:dyDescent="0.2">
      <c r="C14" s="89">
        <v>6000</v>
      </c>
      <c r="D14" s="101">
        <v>4</v>
      </c>
      <c r="E14" s="91">
        <v>41.7</v>
      </c>
      <c r="F14" s="92">
        <v>5</v>
      </c>
      <c r="G14" s="93">
        <v>17</v>
      </c>
      <c r="H14" s="94">
        <v>9.8800000000000008</v>
      </c>
      <c r="I14" s="95">
        <v>1674</v>
      </c>
      <c r="J14" s="96">
        <v>17</v>
      </c>
      <c r="K14" s="97">
        <v>72</v>
      </c>
      <c r="L14" s="96">
        <v>392</v>
      </c>
      <c r="M14" s="102">
        <f>F14+G14/60</f>
        <v>5.2833333333333332</v>
      </c>
      <c r="N14" s="103">
        <f>M14*PI()/180</f>
        <v>9.2211562147033729E-2</v>
      </c>
      <c r="O14" s="104">
        <f>20*_xlfn.COT(N14)*(1+20*_xlfn.COT(N14)/(3*C14))</f>
        <v>218.8761112710574</v>
      </c>
      <c r="P14" s="104">
        <f>O14/3</f>
        <v>72.958703757019137</v>
      </c>
      <c r="Q14" s="104">
        <f>IFERROR(-(-3*C14*TAN(N14)+(3*C14*TAN(N14)*(3*C14*TAN(N14)-4*20))^0.5)/(2*TAN(N14))/3,C14)</f>
        <v>72.980166871718623</v>
      </c>
    </row>
    <row r="15" spans="2:17" x14ac:dyDescent="0.2">
      <c r="C15" s="89">
        <v>8000</v>
      </c>
      <c r="D15" s="101">
        <v>6</v>
      </c>
      <c r="E15" s="91">
        <v>33.799999999999997</v>
      </c>
      <c r="F15" s="92">
        <v>7</v>
      </c>
      <c r="G15" s="93">
        <v>42</v>
      </c>
      <c r="H15" s="94">
        <v>13.63</v>
      </c>
      <c r="I15" s="95">
        <v>1575</v>
      </c>
      <c r="J15" s="96">
        <v>32</v>
      </c>
      <c r="K15" s="97">
        <v>49</v>
      </c>
      <c r="L15" s="96">
        <v>748</v>
      </c>
      <c r="M15" s="102">
        <f>F15+G15/60</f>
        <v>7.7</v>
      </c>
      <c r="N15" s="103">
        <f>M15*PI()/180</f>
        <v>0.1343903524035634</v>
      </c>
      <c r="O15" s="104">
        <f>20*_xlfn.COT(N15)*(1+20*_xlfn.COT(N15)/(3*C15))</f>
        <v>148.83490982557876</v>
      </c>
      <c r="P15" s="104">
        <f>O15/3</f>
        <v>49.611636608526254</v>
      </c>
      <c r="Q15" s="104">
        <f>IFERROR(-(-3*C15*TAN(N15)+(3*C15*TAN(N15)*(3*C15*TAN(N15)-4*20))^0.5)/(2*TAN(N15))/3,C15)</f>
        <v>49.615441583285595</v>
      </c>
    </row>
    <row r="16" spans="2:17" x14ac:dyDescent="0.2">
      <c r="C16" s="89">
        <v>10000</v>
      </c>
      <c r="D16" s="101">
        <v>8</v>
      </c>
      <c r="E16" s="91">
        <v>37.700000000000003</v>
      </c>
      <c r="F16" s="92">
        <v>10</v>
      </c>
      <c r="G16" s="93">
        <v>33</v>
      </c>
      <c r="H16" s="94">
        <v>17.68</v>
      </c>
      <c r="I16" s="95">
        <v>1482</v>
      </c>
      <c r="J16" s="96">
        <v>53</v>
      </c>
      <c r="K16" s="97">
        <v>36</v>
      </c>
      <c r="L16" s="96">
        <v>1258</v>
      </c>
      <c r="M16" s="102">
        <f>F16+G16/60</f>
        <v>10.55</v>
      </c>
      <c r="N16" s="103">
        <f>M16*PI()/180</f>
        <v>0.18413223608540177</v>
      </c>
      <c r="O16" s="104">
        <f>20*_xlfn.COT(N16)*(1+20*_xlfn.COT(N16)/(3*C16))</f>
        <v>107.77166040582998</v>
      </c>
      <c r="P16" s="104">
        <f>O16/3</f>
        <v>35.923886801943326</v>
      </c>
      <c r="Q16" s="104">
        <f>IFERROR(-(-3*C16*TAN(N16)+(3*C16*TAN(N16)*(3*C16*TAN(N16)-4*20))^0.5)/(2*TAN(N16))/3,C16)</f>
        <v>35.924812421931442</v>
      </c>
    </row>
    <row r="17" spans="3:17" x14ac:dyDescent="0.2">
      <c r="C17" s="89">
        <v>12000</v>
      </c>
      <c r="D17" s="101">
        <v>10</v>
      </c>
      <c r="E17" s="91">
        <v>56.3</v>
      </c>
      <c r="F17" s="92">
        <v>13</v>
      </c>
      <c r="G17" s="93">
        <v>52</v>
      </c>
      <c r="H17" s="94">
        <v>22.07</v>
      </c>
      <c r="I17" s="95">
        <v>1398</v>
      </c>
      <c r="J17" s="96">
        <v>83</v>
      </c>
      <c r="K17" s="97">
        <v>27</v>
      </c>
      <c r="L17" s="96">
        <v>1960</v>
      </c>
      <c r="M17" s="102">
        <f>F17+G17/60</f>
        <v>13.866666666666667</v>
      </c>
      <c r="N17" s="103">
        <f>M17*PI()/180</f>
        <v>0.24201898960988039</v>
      </c>
      <c r="O17" s="104">
        <f>20*_xlfn.COT(N17)*(1+20*_xlfn.COT(N17)/(3*C17))</f>
        <v>81.200680453027374</v>
      </c>
      <c r="P17" s="104">
        <f>O17/3</f>
        <v>27.066893484342458</v>
      </c>
      <c r="Q17" s="104">
        <f>IFERROR(-(-3*C17*TAN(N17)+(3*C17*TAN(N17)*(3*C17*TAN(N17)-4*20))^0.5)/(2*TAN(N17))/3,C17)</f>
        <v>27.067168594050312</v>
      </c>
    </row>
    <row r="18" spans="3:17" x14ac:dyDescent="0.2">
      <c r="C18" s="89">
        <v>14000</v>
      </c>
      <c r="D18" s="101">
        <v>13</v>
      </c>
      <c r="E18" s="91">
        <v>32.299999999999997</v>
      </c>
      <c r="F18" s="92">
        <v>17</v>
      </c>
      <c r="G18" s="93">
        <v>46</v>
      </c>
      <c r="H18" s="94">
        <v>26.86</v>
      </c>
      <c r="I18" s="95">
        <v>1324</v>
      </c>
      <c r="J18" s="96">
        <v>123</v>
      </c>
      <c r="K18" s="97">
        <v>21</v>
      </c>
      <c r="L18" s="96">
        <v>2904</v>
      </c>
      <c r="M18" s="102">
        <f>F18+G18/60</f>
        <v>17.766666666666666</v>
      </c>
      <c r="N18" s="103">
        <f>M18*PI()/180</f>
        <v>0.31008683043765917</v>
      </c>
      <c r="O18" s="104">
        <f>20*_xlfn.COT(N18)*(1+20*_xlfn.COT(N18)/(3*C18))</f>
        <v>62.510204013464907</v>
      </c>
      <c r="P18" s="104">
        <f>O18/3</f>
        <v>20.836734671154968</v>
      </c>
      <c r="Q18" s="104">
        <f>IFERROR(-(-3*C18*TAN(N18)+(3*C18*TAN(N18)*(3*C18*TAN(N18)-4*20))^0.5)/(2*TAN(N18))/3,C18)</f>
        <v>20.836826916692896</v>
      </c>
    </row>
    <row r="19" spans="3:17" x14ac:dyDescent="0.2">
      <c r="C19" s="89">
        <v>16000</v>
      </c>
      <c r="D19" s="101">
        <v>16</v>
      </c>
      <c r="E19" s="91">
        <v>30</v>
      </c>
      <c r="F19" s="92">
        <v>22</v>
      </c>
      <c r="G19" s="93">
        <v>15</v>
      </c>
      <c r="H19" s="94">
        <v>32.14</v>
      </c>
      <c r="I19" s="95">
        <v>1264</v>
      </c>
      <c r="J19" s="96">
        <v>177</v>
      </c>
      <c r="K19" s="97">
        <v>16</v>
      </c>
      <c r="L19" s="96">
        <v>4163</v>
      </c>
      <c r="M19" s="102">
        <f>F19+G19/60</f>
        <v>22.25</v>
      </c>
      <c r="N19" s="103">
        <f>M19*PI()/180</f>
        <v>0.38833575856873837</v>
      </c>
      <c r="O19" s="104">
        <f>20*_xlfn.COT(N19)*(1+20*_xlfn.COT(N19)/(3*C19))</f>
        <v>48.936301143914882</v>
      </c>
      <c r="P19" s="104">
        <f>O19/3</f>
        <v>16.312100381304962</v>
      </c>
      <c r="Q19" s="104">
        <f>IFERROR(-(-3*C19*TAN(N19)+(3*C19*TAN(N19)*(3*C19*TAN(N19)-4*20))^0.5)/(2*TAN(N19))/3,C19)</f>
        <v>16.312134273597657</v>
      </c>
    </row>
    <row r="20" spans="3:17" x14ac:dyDescent="0.2">
      <c r="C20" s="89">
        <v>18000</v>
      </c>
      <c r="D20" s="101">
        <v>19</v>
      </c>
      <c r="E20" s="91">
        <v>57</v>
      </c>
      <c r="F20" s="92">
        <v>27</v>
      </c>
      <c r="G20" s="93">
        <v>25</v>
      </c>
      <c r="H20" s="94">
        <v>38.04</v>
      </c>
      <c r="I20" s="95">
        <v>1220</v>
      </c>
      <c r="J20" s="96">
        <v>247</v>
      </c>
      <c r="K20" s="97">
        <v>13</v>
      </c>
      <c r="L20" s="96">
        <v>5839</v>
      </c>
      <c r="M20" s="102">
        <f>F20+G20/60</f>
        <v>27.416666666666668</v>
      </c>
      <c r="N20" s="103">
        <f>M20*PI()/180</f>
        <v>0.47851110325511198</v>
      </c>
      <c r="O20" s="104">
        <f>20*_xlfn.COT(N20)*(1+20*_xlfn.COT(N20)/(3*C20))</f>
        <v>38.583986106543833</v>
      </c>
      <c r="P20" s="104">
        <f>O20/3</f>
        <v>12.861328702181277</v>
      </c>
      <c r="Q20" s="104">
        <f>IFERROR(-(-3*C20*TAN(N20)+(3*C20*TAN(N20)*(3*C20*TAN(N20)-4*20))^0.5)/(2*TAN(N20))/3,C20)</f>
        <v>12.861341829881964</v>
      </c>
    </row>
    <row r="21" spans="3:17" x14ac:dyDescent="0.2">
      <c r="C21" s="89">
        <v>20000</v>
      </c>
      <c r="D21" s="101">
        <v>24</v>
      </c>
      <c r="E21" s="91">
        <v>6</v>
      </c>
      <c r="F21" s="92">
        <v>33</v>
      </c>
      <c r="G21" s="93">
        <v>17</v>
      </c>
      <c r="H21" s="94">
        <v>44.75</v>
      </c>
      <c r="I21" s="95">
        <v>1196</v>
      </c>
      <c r="J21" s="96">
        <v>342</v>
      </c>
      <c r="K21" s="97">
        <v>10</v>
      </c>
      <c r="L21" s="96">
        <v>8103</v>
      </c>
      <c r="M21" s="102">
        <f>F21+G21/60</f>
        <v>33.283333333333331</v>
      </c>
      <c r="N21" s="103">
        <f>M21*PI()/180</f>
        <v>0.58090375270544592</v>
      </c>
      <c r="O21" s="104">
        <f>20*_xlfn.COT(N21)*(1+20*_xlfn.COT(N21)/(3*C21))</f>
        <v>30.48186951487585</v>
      </c>
      <c r="P21" s="104">
        <f>O21/3</f>
        <v>10.160623171625284</v>
      </c>
      <c r="Q21" s="104">
        <f>IFERROR(-(-3*C21*TAN(N21)+(3*C21*TAN(N21)*(3*C21*TAN(N21)-4*20))^0.5)/(2*TAN(N21))/3,C21)</f>
        <v>10.160628415127418</v>
      </c>
    </row>
    <row r="22" spans="3:17" x14ac:dyDescent="0.2">
      <c r="C22" s="89">
        <v>22000</v>
      </c>
      <c r="D22" s="101">
        <v>29</v>
      </c>
      <c r="E22" s="91">
        <v>18</v>
      </c>
      <c r="F22" s="92">
        <v>39</v>
      </c>
      <c r="G22" s="93">
        <v>46</v>
      </c>
      <c r="H22" s="94">
        <v>52.68</v>
      </c>
      <c r="I22" s="95">
        <v>1197</v>
      </c>
      <c r="J22" s="96">
        <v>475</v>
      </c>
      <c r="K22" s="97">
        <v>8</v>
      </c>
      <c r="L22" s="96">
        <v>11257</v>
      </c>
      <c r="M22" s="102">
        <f>F22+G22/60</f>
        <v>39.766666666666666</v>
      </c>
      <c r="N22" s="103">
        <f>M22*PI()/180</f>
        <v>0.69405926587641165</v>
      </c>
      <c r="O22" s="104">
        <f>20*_xlfn.COT(N22)*(1+20*_xlfn.COT(N22)/(3*C22))</f>
        <v>24.041914137869636</v>
      </c>
      <c r="P22" s="104">
        <f>O22/3</f>
        <v>8.0139713792898792</v>
      </c>
      <c r="Q22" s="104">
        <f>IFERROR(-(-3*C22*TAN(N22)+(3*C22*TAN(N22)*(3*C22*TAN(N22)-4*20))^0.5)/(2*TAN(N22))/3,C22)</f>
        <v>8.0139735057102719</v>
      </c>
    </row>
    <row r="23" spans="3:17" x14ac:dyDescent="0.2">
      <c r="C23" s="89">
        <v>24000</v>
      </c>
      <c r="D23" s="101">
        <v>36</v>
      </c>
      <c r="E23" s="91">
        <v>24</v>
      </c>
      <c r="F23" s="92">
        <v>46</v>
      </c>
      <c r="G23" s="93">
        <v>56</v>
      </c>
      <c r="H23" s="94">
        <v>62.78</v>
      </c>
      <c r="I23" s="95">
        <v>1230</v>
      </c>
      <c r="J23" s="96">
        <v>674</v>
      </c>
      <c r="K23" s="97">
        <v>6</v>
      </c>
      <c r="L23" s="96">
        <v>16021</v>
      </c>
      <c r="M23" s="102">
        <f>F23+G23/60</f>
        <v>46.93333333333333</v>
      </c>
      <c r="N23" s="103">
        <f>M23*PI()/180</f>
        <v>0.81914119560267185</v>
      </c>
      <c r="O23" s="104">
        <f>20*_xlfn.COT(N23)*(1+20*_xlfn.COT(N23)/(3*C23))</f>
        <v>18.698709819308988</v>
      </c>
      <c r="P23" s="104">
        <f>O23/3</f>
        <v>6.2329032731029956</v>
      </c>
      <c r="Q23" s="104">
        <f>IFERROR(-(-3*C23*TAN(N23)+(3*C23*TAN(N23)*(3*C23*TAN(N23)-4*20))^0.5)/(2*TAN(N23))/3,C23)</f>
        <v>6.2329041137670087</v>
      </c>
    </row>
    <row r="24" spans="3:17" x14ac:dyDescent="0.2">
      <c r="C24" s="105">
        <v>25184</v>
      </c>
      <c r="D24" s="106">
        <v>45</v>
      </c>
      <c r="E24" s="107">
        <v>0</v>
      </c>
      <c r="F24" s="108">
        <v>53</v>
      </c>
      <c r="G24" s="109">
        <v>56</v>
      </c>
      <c r="H24" s="110">
        <v>73.959999999999994</v>
      </c>
      <c r="I24" s="111">
        <v>1281</v>
      </c>
      <c r="J24" s="112">
        <v>935</v>
      </c>
      <c r="K24" s="113">
        <v>5</v>
      </c>
      <c r="L24" s="112">
        <v>22179</v>
      </c>
      <c r="M24" s="114">
        <f>F24+G24/60</f>
        <v>53.93333333333333</v>
      </c>
      <c r="N24" s="115">
        <f>M24*PI()/180</f>
        <v>0.94131424324227497</v>
      </c>
      <c r="O24" s="116">
        <f>20*_xlfn.COT(N24)*(1+20*_xlfn.COT(N24)/(3*C24))</f>
        <v>14.56924408032155</v>
      </c>
      <c r="P24" s="116">
        <f>O24/3</f>
        <v>4.8564146934405166</v>
      </c>
      <c r="Q24" s="116">
        <f>IFERROR(-(-3*C24*TAN(N24)+(3*C24*TAN(N24)*(3*C24*TAN(N24)-4*20))^0.5)/(2*TAN(N24))/3,C24)</f>
        <v>4.8564150545890099</v>
      </c>
    </row>
    <row r="34" customFormat="1" ht="13.5" x14ac:dyDescent="0.25"/>
    <row r="35" customFormat="1" ht="13.5" x14ac:dyDescent="0.25"/>
    <row r="36" customFormat="1" ht="13.5" x14ac:dyDescent="0.25"/>
    <row r="37" customFormat="1" ht="13.5" x14ac:dyDescent="0.25"/>
    <row r="38" customFormat="1" ht="13.5" x14ac:dyDescent="0.25"/>
    <row r="39" customFormat="1" ht="13.5" x14ac:dyDescent="0.25"/>
    <row r="40" customFormat="1" ht="13.5" x14ac:dyDescent="0.25"/>
    <row r="41" customFormat="1" ht="13.5" x14ac:dyDescent="0.25"/>
    <row r="42" customFormat="1" ht="13.5" x14ac:dyDescent="0.25"/>
    <row r="43" customFormat="1" ht="13.5" x14ac:dyDescent="0.25"/>
    <row r="44" customFormat="1" ht="13.5" x14ac:dyDescent="0.25"/>
    <row r="45" customFormat="1" ht="13.5" x14ac:dyDescent="0.25"/>
    <row r="46" customFormat="1" ht="13.5" x14ac:dyDescent="0.25"/>
    <row r="47" customFormat="1" ht="13.5" x14ac:dyDescent="0.25"/>
    <row r="48" customFormat="1" ht="13.5" x14ac:dyDescent="0.25"/>
    <row r="49" customFormat="1" ht="13.5" x14ac:dyDescent="0.25"/>
    <row r="50" customFormat="1" ht="13.5" x14ac:dyDescent="0.25"/>
    <row r="51" customFormat="1" ht="13.5" x14ac:dyDescent="0.25"/>
    <row r="52" customFormat="1" ht="13.5" x14ac:dyDescent="0.25"/>
    <row r="53" customFormat="1" ht="13.5" x14ac:dyDescent="0.25"/>
    <row r="54" customFormat="1" ht="13.5" x14ac:dyDescent="0.25"/>
    <row r="55" customFormat="1" ht="13.5" x14ac:dyDescent="0.25"/>
    <row r="56" customFormat="1" ht="13.5" x14ac:dyDescent="0.25"/>
    <row r="57" customFormat="1" ht="13.5" x14ac:dyDescent="0.25"/>
    <row r="58" customFormat="1" ht="13.5" x14ac:dyDescent="0.25"/>
    <row r="59" customFormat="1" ht="13.5" x14ac:dyDescent="0.25"/>
    <row r="60" customFormat="1" ht="13.5" x14ac:dyDescent="0.25"/>
    <row r="61" customFormat="1" ht="13.5" x14ac:dyDescent="0.25"/>
    <row r="62" customFormat="1" ht="13.5" x14ac:dyDescent="0.25"/>
    <row r="63" customFormat="1" ht="13.5" x14ac:dyDescent="0.25"/>
    <row r="64" customFormat="1" ht="13.5" x14ac:dyDescent="0.25"/>
    <row r="65" customFormat="1" ht="13.5" x14ac:dyDescent="0.25"/>
    <row r="66" customFormat="1" ht="13.5" x14ac:dyDescent="0.25"/>
    <row r="67" customFormat="1" ht="13.5" x14ac:dyDescent="0.25"/>
    <row r="68" customFormat="1" ht="13.5" x14ac:dyDescent="0.25"/>
    <row r="69" customFormat="1" ht="13.5" x14ac:dyDescent="0.25"/>
    <row r="70" customFormat="1" ht="13.5" x14ac:dyDescent="0.25"/>
    <row r="71" customFormat="1" ht="13.5" x14ac:dyDescent="0.25"/>
    <row r="72" customFormat="1" ht="13.5" x14ac:dyDescent="0.25"/>
    <row r="73" customFormat="1" ht="13.5" x14ac:dyDescent="0.25"/>
    <row r="74" customFormat="1" ht="13.5" x14ac:dyDescent="0.25"/>
    <row r="75" customFormat="1" ht="13.5" x14ac:dyDescent="0.25"/>
    <row r="76" customFormat="1" ht="13.5" x14ac:dyDescent="0.25"/>
    <row r="77" customFormat="1" ht="13.5" x14ac:dyDescent="0.25"/>
    <row r="78" customFormat="1" ht="13.5" x14ac:dyDescent="0.25"/>
    <row r="79" customFormat="1" ht="13.5" x14ac:dyDescent="0.25"/>
    <row r="80" customFormat="1" ht="13.5" x14ac:dyDescent="0.25"/>
    <row r="81" customFormat="1" ht="13.5" x14ac:dyDescent="0.25"/>
    <row r="82" customFormat="1" ht="13.5" x14ac:dyDescent="0.25"/>
    <row r="83" customFormat="1" ht="13.5" x14ac:dyDescent="0.25"/>
    <row r="84" customFormat="1" ht="13.5" x14ac:dyDescent="0.25"/>
    <row r="85" customFormat="1" ht="13.5" x14ac:dyDescent="0.25"/>
    <row r="86" customFormat="1" ht="13.5" x14ac:dyDescent="0.25"/>
    <row r="87" customFormat="1" ht="13.5" x14ac:dyDescent="0.25"/>
    <row r="88" customFormat="1" ht="13.5" x14ac:dyDescent="0.25"/>
    <row r="89" customFormat="1" ht="13.5" x14ac:dyDescent="0.25"/>
    <row r="90" customFormat="1" ht="13.5" x14ac:dyDescent="0.25"/>
    <row r="217" spans="3:3" x14ac:dyDescent="0.2">
      <c r="C217" s="87"/>
    </row>
    <row r="218" spans="3:3" x14ac:dyDescent="0.2">
      <c r="C218" s="88"/>
    </row>
    <row r="219" spans="3:3" x14ac:dyDescent="0.2">
      <c r="C219" s="88"/>
    </row>
    <row r="220" spans="3:3" x14ac:dyDescent="0.2">
      <c r="C220" s="88"/>
    </row>
    <row r="221" spans="3:3" x14ac:dyDescent="0.2">
      <c r="C221" s="88"/>
    </row>
    <row r="222" spans="3:3" x14ac:dyDescent="0.2">
      <c r="C222" s="88"/>
    </row>
    <row r="223" spans="3:3" x14ac:dyDescent="0.2">
      <c r="C223" s="87"/>
    </row>
    <row r="224" spans="3:3" x14ac:dyDescent="0.2">
      <c r="C224" s="88"/>
    </row>
    <row r="225" spans="3:3" x14ac:dyDescent="0.2">
      <c r="C225" s="88"/>
    </row>
    <row r="226" spans="3:3" x14ac:dyDescent="0.2">
      <c r="C226" s="8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E8840-3BB5-442A-AFDE-9544B537519D}">
  <dimension ref="A1:J62"/>
  <sheetViews>
    <sheetView showGridLines="0" topLeftCell="A10" zoomScaleNormal="100" workbookViewId="0">
      <selection activeCell="H14" sqref="H14"/>
    </sheetView>
  </sheetViews>
  <sheetFormatPr defaultRowHeight="12.75" x14ac:dyDescent="0.2"/>
  <cols>
    <col min="1" max="1" width="11.5" style="3" bestFit="1" customWidth="1"/>
    <col min="2" max="2" width="18.1640625" style="3" customWidth="1"/>
    <col min="3" max="3" width="15.33203125" style="3" bestFit="1" customWidth="1"/>
    <col min="4" max="4" width="15.1640625" style="3" bestFit="1" customWidth="1"/>
    <col min="5" max="5" width="21.83203125" style="3" bestFit="1" customWidth="1"/>
    <col min="6" max="6" width="20.6640625" style="3" bestFit="1" customWidth="1"/>
    <col min="7" max="7" width="17.83203125" style="3" bestFit="1" customWidth="1"/>
    <col min="8" max="8" width="16.5" style="3" customWidth="1"/>
    <col min="9" max="9" width="18.6640625" style="3" bestFit="1" customWidth="1"/>
    <col min="10" max="10" width="27.5" style="3" bestFit="1" customWidth="1"/>
    <col min="11" max="16384" width="9.33203125" style="3"/>
  </cols>
  <sheetData>
    <row r="1" spans="1:5" x14ac:dyDescent="0.2">
      <c r="A1" s="1" t="s">
        <v>26</v>
      </c>
      <c r="B1" s="2" t="s">
        <v>27</v>
      </c>
      <c r="C1" s="2"/>
      <c r="D1" s="2"/>
      <c r="E1" s="2"/>
    </row>
    <row r="2" spans="1:5" x14ac:dyDescent="0.2">
      <c r="A2" s="1" t="s">
        <v>29</v>
      </c>
      <c r="B2" s="2" t="s">
        <v>30</v>
      </c>
      <c r="C2" s="2"/>
      <c r="D2" s="2"/>
      <c r="E2" s="2"/>
    </row>
    <row r="3" spans="1:5" x14ac:dyDescent="0.2">
      <c r="A3" s="1" t="s">
        <v>28</v>
      </c>
      <c r="B3" s="2" t="str">
        <f>TEXT(DATE(2018,4,30),"dd-mmm-yyyy")</f>
        <v>30-Apr-2018</v>
      </c>
      <c r="C3" s="2"/>
      <c r="D3" s="2"/>
      <c r="E3" s="2"/>
    </row>
    <row r="4" spans="1:5" ht="13.5" x14ac:dyDescent="0.25">
      <c r="A4"/>
      <c r="B4"/>
      <c r="C4"/>
      <c r="D4"/>
      <c r="E4"/>
    </row>
    <row r="5" spans="1:5" ht="15.75" x14ac:dyDescent="0.25">
      <c r="A5" s="28" t="s">
        <v>60</v>
      </c>
      <c r="B5"/>
      <c r="C5"/>
      <c r="D5"/>
      <c r="E5"/>
    </row>
    <row r="6" spans="1:5" ht="5.0999999999999996" customHeight="1" x14ac:dyDescent="0.25">
      <c r="A6"/>
      <c r="B6"/>
      <c r="C6"/>
      <c r="D6"/>
      <c r="E6"/>
    </row>
    <row r="7" spans="1:5" ht="13.5" x14ac:dyDescent="0.25">
      <c r="A7"/>
      <c r="B7" t="s">
        <v>61</v>
      </c>
      <c r="C7"/>
      <c r="D7"/>
      <c r="E7"/>
    </row>
    <row r="8" spans="1:5" ht="13.5" customHeight="1" x14ac:dyDescent="0.25">
      <c r="A8"/>
      <c r="B8" t="s">
        <v>66</v>
      </c>
      <c r="C8"/>
      <c r="D8"/>
      <c r="E8"/>
    </row>
    <row r="9" spans="1:5" ht="13.5" customHeight="1" x14ac:dyDescent="0.25">
      <c r="A9"/>
      <c r="B9" s="27" t="s">
        <v>58</v>
      </c>
      <c r="C9"/>
      <c r="D9"/>
      <c r="E9"/>
    </row>
    <row r="10" spans="1:5" ht="13.5" customHeight="1" x14ac:dyDescent="0.25">
      <c r="A10"/>
      <c r="B10" s="27"/>
      <c r="C10"/>
      <c r="D10"/>
      <c r="E10"/>
    </row>
    <row r="11" spans="1:5" ht="13.5" customHeight="1" x14ac:dyDescent="0.25">
      <c r="A11" s="13" t="s">
        <v>57</v>
      </c>
      <c r="B11"/>
      <c r="C11"/>
      <c r="D11"/>
      <c r="E11"/>
    </row>
    <row r="12" spans="1:5" ht="5.0999999999999996" customHeight="1" x14ac:dyDescent="0.25">
      <c r="A12" s="13"/>
      <c r="B12"/>
      <c r="C12"/>
      <c r="D12"/>
      <c r="E12"/>
    </row>
    <row r="13" spans="1:5" ht="13.5" customHeight="1" x14ac:dyDescent="0.25">
      <c r="A13" s="27" t="s">
        <v>58</v>
      </c>
      <c r="B13" s="9" t="s">
        <v>59</v>
      </c>
      <c r="C13"/>
      <c r="E13"/>
    </row>
    <row r="14" spans="1:5" ht="13.5" customHeight="1" x14ac:dyDescent="0.25">
      <c r="A14"/>
      <c r="B14"/>
      <c r="C14"/>
      <c r="D14"/>
      <c r="E14"/>
    </row>
    <row r="15" spans="1:5" ht="15.75" x14ac:dyDescent="0.25">
      <c r="A15" s="13" t="s">
        <v>46</v>
      </c>
      <c r="B15"/>
      <c r="C15"/>
      <c r="D15"/>
      <c r="E15"/>
    </row>
    <row r="16" spans="1:5" ht="5.0999999999999996" customHeight="1" x14ac:dyDescent="0.25">
      <c r="A16" s="13"/>
      <c r="B16"/>
      <c r="C16"/>
      <c r="D16"/>
      <c r="E16"/>
    </row>
    <row r="17" spans="1:10" ht="13.5" thickBot="1" x14ac:dyDescent="0.25">
      <c r="A17" s="23" t="s">
        <v>32</v>
      </c>
      <c r="B17" s="23" t="s">
        <v>49</v>
      </c>
      <c r="C17" s="23" t="s">
        <v>31</v>
      </c>
      <c r="D17" s="23" t="s">
        <v>56</v>
      </c>
      <c r="E17" s="24" t="s">
        <v>33</v>
      </c>
      <c r="F17" s="25"/>
    </row>
    <row r="18" spans="1:10" ht="14.25" thickTop="1" x14ac:dyDescent="0.25">
      <c r="A18" s="19" t="s">
        <v>47</v>
      </c>
      <c r="B18" s="21" t="s">
        <v>50</v>
      </c>
      <c r="C18" s="19">
        <v>10</v>
      </c>
      <c r="D18" s="19" t="s">
        <v>52</v>
      </c>
      <c r="E18" s="15" t="s">
        <v>53</v>
      </c>
      <c r="F18" s="16"/>
    </row>
    <row r="19" spans="1:10" ht="13.5" x14ac:dyDescent="0.25">
      <c r="A19" s="20" t="s">
        <v>48</v>
      </c>
      <c r="B19" s="22" t="s">
        <v>51</v>
      </c>
      <c r="C19" s="20">
        <v>30</v>
      </c>
      <c r="D19" s="20" t="s">
        <v>52</v>
      </c>
      <c r="E19" s="17" t="s">
        <v>54</v>
      </c>
      <c r="F19" s="18"/>
    </row>
    <row r="20" spans="1:10" ht="13.5" customHeight="1" x14ac:dyDescent="0.25">
      <c r="A20"/>
      <c r="B20"/>
      <c r="C20"/>
      <c r="D20"/>
      <c r="E20"/>
    </row>
    <row r="21" spans="1:10" ht="15.75" x14ac:dyDescent="0.25">
      <c r="A21" s="13" t="s">
        <v>55</v>
      </c>
      <c r="B21"/>
      <c r="C21"/>
      <c r="D21"/>
      <c r="E21"/>
    </row>
    <row r="22" spans="1:10" ht="5.0999999999999996" customHeight="1" x14ac:dyDescent="0.2"/>
    <row r="23" spans="1:10" ht="39" thickBot="1" x14ac:dyDescent="0.25">
      <c r="A23" s="11" t="s">
        <v>18</v>
      </c>
      <c r="B23" s="11" t="s">
        <v>19</v>
      </c>
      <c r="C23" s="11" t="s">
        <v>20</v>
      </c>
      <c r="D23" s="11" t="s">
        <v>37</v>
      </c>
      <c r="E23" s="11" t="s">
        <v>21</v>
      </c>
      <c r="F23" s="11" t="s">
        <v>22</v>
      </c>
      <c r="G23" s="11" t="s">
        <v>34</v>
      </c>
      <c r="H23" s="11" t="s">
        <v>35</v>
      </c>
      <c r="I23" s="11" t="s">
        <v>23</v>
      </c>
      <c r="J23" s="11" t="s">
        <v>24</v>
      </c>
    </row>
    <row r="24" spans="1:10" ht="13.5" hidden="1" thickTop="1" x14ac:dyDescent="0.2"/>
    <row r="25" spans="1:10" s="4" customFormat="1" ht="13.5" hidden="1" thickTop="1" x14ac:dyDescent="0.2">
      <c r="A25" s="10" t="s">
        <v>0</v>
      </c>
      <c r="B25" s="10" t="s">
        <v>38</v>
      </c>
      <c r="C25" s="10" t="s">
        <v>39</v>
      </c>
      <c r="D25" s="10" t="s">
        <v>36</v>
      </c>
      <c r="E25" s="10" t="s">
        <v>40</v>
      </c>
      <c r="F25" s="10" t="s">
        <v>41</v>
      </c>
      <c r="G25" s="10" t="s">
        <v>42</v>
      </c>
      <c r="H25" s="10" t="s">
        <v>43</v>
      </c>
      <c r="I25" s="10" t="s">
        <v>44</v>
      </c>
      <c r="J25" s="10" t="s">
        <v>45</v>
      </c>
    </row>
    <row r="26" spans="1:10" ht="13.5" thickTop="1" x14ac:dyDescent="0.2">
      <c r="A26" s="12">
        <v>0</v>
      </c>
      <c r="B26" s="26">
        <v>0</v>
      </c>
      <c r="C26" s="26">
        <v>0</v>
      </c>
      <c r="D26" s="26">
        <v>0</v>
      </c>
      <c r="E26" s="3">
        <v>820</v>
      </c>
      <c r="G26" s="14" t="str">
        <f>IF(Table_0[Range]&lt;5000,"",_h*_xlfn.COT(D26*cnvt)+_w)</f>
        <v/>
      </c>
      <c r="H26" s="14" t="str">
        <f>IF(Table_0[Range]&lt;5000,"",0.5*(Table_0[Range]-_xlfn.COT(Table_0[FallAngle]*cnvt)*(Table_0[Range]^2*TAN(Table_0[FallAngle]*cnvt)^2-4*_h*Table_0[Range]*TAN(Table_0[FallAngle]*cnvt))^0.5)+_w)</f>
        <v/>
      </c>
      <c r="J26" s="5" t="s">
        <v>25</v>
      </c>
    </row>
    <row r="27" spans="1:10" x14ac:dyDescent="0.2">
      <c r="A27" s="12">
        <v>1000</v>
      </c>
      <c r="B27" s="26">
        <v>0.4</v>
      </c>
      <c r="C27" s="26">
        <v>1.3</v>
      </c>
      <c r="D27" s="26">
        <v>0.4</v>
      </c>
      <c r="E27" s="3">
        <v>800</v>
      </c>
      <c r="G27" s="14" t="str">
        <f>IF(Table_0[Range]&lt;5000,"",_h*_xlfn.COT(D27*cnvt)+_w)</f>
        <v/>
      </c>
      <c r="H27" s="14" t="str">
        <f>IF(Table_0[Range]&lt;5000,"",0.5*(Table_0[Range]-_xlfn.COT(Table_0[FallAngle]*cnvt)*(Table_0[Range]^2*TAN(Table_0[FallAngle]*cnvt)^2-4*_h*Table_0[Range]*TAN(Table_0[FallAngle]*cnvt))^0.5)+_w)</f>
        <v/>
      </c>
      <c r="J27" s="5" t="s">
        <v>25</v>
      </c>
    </row>
    <row r="28" spans="1:10" x14ac:dyDescent="0.2">
      <c r="A28" s="12">
        <v>2000</v>
      </c>
      <c r="B28" s="26">
        <v>0.9</v>
      </c>
      <c r="C28" s="26">
        <v>2.6</v>
      </c>
      <c r="D28" s="26">
        <v>1</v>
      </c>
      <c r="E28" s="3">
        <v>782</v>
      </c>
      <c r="G28" s="14" t="str">
        <f>IF(Table_0[Range]&lt;5000,"",_h*_xlfn.COT(D28*cnvt)+_w)</f>
        <v/>
      </c>
      <c r="H28" s="14" t="str">
        <f>IF(Table_0[Range]&lt;5000,"",0.5*(Table_0[Range]-_xlfn.COT(Table_0[FallAngle]*cnvt)*(Table_0[Range]^2*TAN(Table_0[FallAngle]*cnvt)^2-4*_h*Table_0[Range]*TAN(Table_0[FallAngle]*cnvt))^0.5)+_w)</f>
        <v/>
      </c>
      <c r="J28" s="5" t="s">
        <v>25</v>
      </c>
    </row>
    <row r="29" spans="1:10" x14ac:dyDescent="0.2">
      <c r="A29" s="12">
        <v>3000</v>
      </c>
      <c r="B29" s="26">
        <v>1.2</v>
      </c>
      <c r="C29" s="26">
        <v>4</v>
      </c>
      <c r="D29" s="26">
        <v>1.5</v>
      </c>
      <c r="E29" s="3">
        <v>764</v>
      </c>
      <c r="G29" s="14" t="str">
        <f>IF(Table_0[Range]&lt;5000,"",_h*_xlfn.COT(D29*cnvt)+_w)</f>
        <v/>
      </c>
      <c r="H29" s="14" t="str">
        <f>IF(Table_0[Range]&lt;5000,"",0.5*(Table_0[Range]-_xlfn.COT(Table_0[FallAngle]*cnvt)*(Table_0[Range]^2*TAN(Table_0[FallAngle]*cnvt)^2-4*_h*Table_0[Range]*TAN(Table_0[FallAngle]*cnvt))^0.5)+_w)</f>
        <v/>
      </c>
      <c r="J29" s="5" t="s">
        <v>25</v>
      </c>
    </row>
    <row r="30" spans="1:10" x14ac:dyDescent="0.2">
      <c r="A30" s="12">
        <v>4000</v>
      </c>
      <c r="B30" s="26">
        <v>1.6</v>
      </c>
      <c r="C30" s="26">
        <v>5.2</v>
      </c>
      <c r="D30" s="26">
        <v>2</v>
      </c>
      <c r="E30" s="3">
        <v>745</v>
      </c>
      <c r="G30" s="14" t="str">
        <f>IF(Table_0[Range]&lt;5000,"",_h*_xlfn.COT(D30*cnvt)+_w)</f>
        <v/>
      </c>
      <c r="H30" s="14" t="str">
        <f>IF(Table_0[Range]&lt;5000,"",0.5*(Table_0[Range]-_xlfn.COT(Table_0[FallAngle]*cnvt)*(Table_0[Range]^2*TAN(Table_0[FallAngle]*cnvt)^2-4*_h*Table_0[Range]*TAN(Table_0[FallAngle]*cnvt))^0.5)+_w)</f>
        <v/>
      </c>
      <c r="J30" s="5" t="s">
        <v>25</v>
      </c>
    </row>
    <row r="31" spans="1:10" x14ac:dyDescent="0.2">
      <c r="A31" s="12">
        <v>5000</v>
      </c>
      <c r="B31" s="26">
        <v>2</v>
      </c>
      <c r="C31" s="26">
        <v>6.7</v>
      </c>
      <c r="D31" s="26">
        <v>2.5</v>
      </c>
      <c r="E31" s="3">
        <v>727</v>
      </c>
      <c r="F31" s="3">
        <v>240</v>
      </c>
      <c r="G31" s="14">
        <f>IF(Table_0[Range]&lt;5000,"",_h*_xlfn.COT(D31*cnvt)+_w)</f>
        <v>259.03765548431198</v>
      </c>
      <c r="H31" s="14">
        <f>IF(Table_0[Range]&lt;5000,"",0.5*(Table_0[Range]-_xlfn.COT(Table_0[FallAngle]*cnvt)*(Table_0[Range]^2*TAN(Table_0[FallAngle]*cnvt)^2-4*_h*Table_0[Range]*TAN(Table_0[FallAngle]*cnvt))^0.5)+_w)</f>
        <v>270.61695974798477</v>
      </c>
      <c r="J31" s="5" t="s">
        <v>25</v>
      </c>
    </row>
    <row r="32" spans="1:10" x14ac:dyDescent="0.2">
      <c r="A32" s="12">
        <v>6000</v>
      </c>
      <c r="B32" s="26">
        <v>2.6</v>
      </c>
      <c r="C32" s="26">
        <v>8</v>
      </c>
      <c r="D32" s="26">
        <v>3.1</v>
      </c>
      <c r="E32" s="3">
        <v>709</v>
      </c>
      <c r="F32" s="3">
        <v>200</v>
      </c>
      <c r="G32" s="14">
        <f>IF(Table_0[Range]&lt;5000,"",_h*_xlfn.COT(D32*cnvt)+_w)</f>
        <v>214.64470930738216</v>
      </c>
      <c r="H32" s="14">
        <f>IF(Table_0[Range]&lt;5000,"",0.5*(Table_0[Range]-_xlfn.COT(Table_0[FallAngle]*cnvt)*(Table_0[Range]^2*TAN(Table_0[FallAngle]*cnvt)^2-4*_h*Table_0[Range]*TAN(Table_0[FallAngle]*cnvt))^0.5)+_w)</f>
        <v>220.70618408189512</v>
      </c>
      <c r="J32" s="5" t="s">
        <v>25</v>
      </c>
    </row>
    <row r="33" spans="1:10" x14ac:dyDescent="0.2">
      <c r="A33" s="12">
        <v>7000</v>
      </c>
      <c r="B33" s="26">
        <v>3</v>
      </c>
      <c r="C33" s="26">
        <v>9.5</v>
      </c>
      <c r="D33" s="26">
        <v>3.8</v>
      </c>
      <c r="E33" s="3">
        <v>691</v>
      </c>
      <c r="F33" s="3">
        <v>171</v>
      </c>
      <c r="G33" s="14">
        <f>IF(Table_0[Range]&lt;5000,"",_h*_xlfn.COT(D33*cnvt)+_w)</f>
        <v>180.55722724477641</v>
      </c>
      <c r="H33" s="14">
        <f>IF(Table_0[Range]&lt;5000,"",0.5*(Table_0[Range]-_xlfn.COT(Table_0[FallAngle]*cnvt)*(Table_0[Range]^2*TAN(Table_0[FallAngle]*cnvt)^2-4*_h*Table_0[Range]*TAN(Table_0[FallAngle]*cnvt))^0.5)+_w)</f>
        <v>183.94270681350008</v>
      </c>
      <c r="J33" s="5" t="s">
        <v>25</v>
      </c>
    </row>
    <row r="34" spans="1:10" x14ac:dyDescent="0.2">
      <c r="A34" s="12">
        <v>8000</v>
      </c>
      <c r="B34" s="26">
        <v>3.5</v>
      </c>
      <c r="C34" s="26">
        <v>11</v>
      </c>
      <c r="D34" s="26">
        <v>4.4000000000000004</v>
      </c>
      <c r="E34" s="3">
        <v>674</v>
      </c>
      <c r="F34" s="3">
        <v>150</v>
      </c>
      <c r="G34" s="14">
        <f>IF(Table_0[Range]&lt;5000,"",_h*_xlfn.COT(D34*cnvt)+_w)</f>
        <v>159.9615983897456</v>
      </c>
      <c r="H34" s="14">
        <f>IF(Table_0[Range]&lt;5000,"",0.5*(Table_0[Range]-_xlfn.COT(Table_0[FallAngle]*cnvt)*(Table_0[Range]^2*TAN(Table_0[FallAngle]*cnvt)^2-4*_h*Table_0[Range]*TAN(Table_0[FallAngle]*cnvt))^0.5)+_w)</f>
        <v>162.14436504126525</v>
      </c>
      <c r="J34" s="5" t="s">
        <v>25</v>
      </c>
    </row>
    <row r="35" spans="1:10" x14ac:dyDescent="0.2">
      <c r="A35" s="12">
        <v>9000</v>
      </c>
      <c r="B35" s="26">
        <v>4.0999999999999996</v>
      </c>
      <c r="C35" s="26">
        <v>12.5</v>
      </c>
      <c r="D35" s="26">
        <v>5.0999999999999996</v>
      </c>
      <c r="E35" s="3">
        <v>657</v>
      </c>
      <c r="F35" s="3">
        <v>132</v>
      </c>
      <c r="G35" s="14">
        <f>IF(Table_0[Range]&lt;5000,"",_h*_xlfn.COT(D35*cnvt)+_w)</f>
        <v>142.04780289867898</v>
      </c>
      <c r="H35" s="14">
        <f>IF(Table_0[Range]&lt;5000,"",0.5*(Table_0[Range]-_xlfn.COT(Table_0[FallAngle]*cnvt)*(Table_0[Range]^2*TAN(Table_0[FallAngle]*cnvt)^2-4*_h*Table_0[Range]*TAN(Table_0[FallAngle]*cnvt))^0.5)+_w)</f>
        <v>143.47862493388857</v>
      </c>
      <c r="J35" s="5" t="s">
        <v>25</v>
      </c>
    </row>
    <row r="36" spans="1:10" x14ac:dyDescent="0.2">
      <c r="A36" s="12">
        <v>10000</v>
      </c>
      <c r="B36" s="26">
        <v>4.8</v>
      </c>
      <c r="C36" s="26">
        <v>14</v>
      </c>
      <c r="D36" s="26">
        <v>6</v>
      </c>
      <c r="E36" s="3">
        <v>642</v>
      </c>
      <c r="F36" s="3">
        <v>121</v>
      </c>
      <c r="G36" s="14">
        <f>IF(Table_0[Range]&lt;5000,"",_h*_xlfn.COT(D36*cnvt)+_w)</f>
        <v>125.14364454222584</v>
      </c>
      <c r="H36" s="14">
        <f>IF(Table_0[Range]&lt;5000,"",0.5*(Table_0[Range]-_xlfn.COT(Table_0[FallAngle]*cnvt)*(Table_0[Range]^2*TAN(Table_0[FallAngle]*cnvt)^2-4*_h*Table_0[Range]*TAN(Table_0[FallAngle]*cnvt))^0.5)+_w)</f>
        <v>126.06652221120203</v>
      </c>
      <c r="I36" s="3">
        <v>93</v>
      </c>
      <c r="J36" s="5" t="s">
        <v>25</v>
      </c>
    </row>
    <row r="37" spans="1:10" x14ac:dyDescent="0.2">
      <c r="A37" s="12">
        <v>11000</v>
      </c>
      <c r="B37" s="26">
        <v>5.3</v>
      </c>
      <c r="C37" s="26">
        <v>15.6</v>
      </c>
      <c r="D37" s="26">
        <v>6.9</v>
      </c>
      <c r="E37" s="3">
        <v>626</v>
      </c>
      <c r="F37" s="3">
        <v>110</v>
      </c>
      <c r="G37" s="14">
        <f>IF(Table_0[Range]&lt;5000,"",_h*_xlfn.COT(D37*cnvt)+_w)</f>
        <v>112.63554722759505</v>
      </c>
      <c r="H37" s="14">
        <f>IF(Table_0[Range]&lt;5000,"",0.5*(Table_0[Range]-_xlfn.COT(Table_0[FallAngle]*cnvt)*(Table_0[Range]^2*TAN(Table_0[FallAngle]*cnvt)^2-4*_h*Table_0[Range]*TAN(Table_0[FallAngle]*cnvt))^0.5)+_w)</f>
        <v>113.26583811828095</v>
      </c>
      <c r="I37" s="3">
        <v>94</v>
      </c>
      <c r="J37" s="5" t="s">
        <v>25</v>
      </c>
    </row>
    <row r="38" spans="1:10" x14ac:dyDescent="0.2">
      <c r="A38" s="12">
        <v>12000</v>
      </c>
      <c r="B38" s="26">
        <v>6</v>
      </c>
      <c r="C38" s="26">
        <v>17.2</v>
      </c>
      <c r="D38" s="26">
        <v>7.6</v>
      </c>
      <c r="E38" s="3">
        <v>610</v>
      </c>
      <c r="F38" s="3">
        <v>100</v>
      </c>
      <c r="G38" s="14">
        <f>IF(Table_0[Range]&lt;5000,"",_h*_xlfn.COT(D38*cnvt)+_w)</f>
        <v>104.94651398881361</v>
      </c>
      <c r="H38" s="14">
        <f>IF(Table_0[Range]&lt;5000,"",0.5*(Table_0[Range]-_xlfn.COT(Table_0[FallAngle]*cnvt)*(Table_0[Range]^2*TAN(Table_0[FallAngle]*cnvt)^2-4*_h*Table_0[Range]*TAN(Table_0[FallAngle]*cnvt))^0.5)+_w)</f>
        <v>105.42053541905534</v>
      </c>
      <c r="I38" s="3">
        <v>95</v>
      </c>
      <c r="J38" s="5" t="s">
        <v>25</v>
      </c>
    </row>
    <row r="39" spans="1:10" x14ac:dyDescent="0.2">
      <c r="A39" s="12">
        <v>13000</v>
      </c>
      <c r="B39" s="26">
        <v>6.7</v>
      </c>
      <c r="C39" s="26">
        <v>19</v>
      </c>
      <c r="D39" s="26">
        <v>8.5</v>
      </c>
      <c r="E39" s="3">
        <v>597</v>
      </c>
      <c r="F39" s="3">
        <v>92</v>
      </c>
      <c r="G39" s="14">
        <f>IF(Table_0[Range]&lt;5000,"",_h*_xlfn.COT(D39*cnvt)+_w)</f>
        <v>96.911562383174086</v>
      </c>
      <c r="H39" s="14">
        <f>IF(Table_0[Range]&lt;5000,"",0.5*(Table_0[Range]-_xlfn.COT(Table_0[FallAngle]*cnvt)*(Table_0[Range]^2*TAN(Table_0[FallAngle]*cnvt)^2-4*_h*Table_0[Range]*TAN(Table_0[FallAngle]*cnvt))^0.5)+_w)</f>
        <v>97.259550625508382</v>
      </c>
      <c r="I39" s="3">
        <v>97</v>
      </c>
      <c r="J39" s="5" t="s">
        <v>25</v>
      </c>
    </row>
    <row r="40" spans="1:10" x14ac:dyDescent="0.2">
      <c r="A40" s="12">
        <v>14000</v>
      </c>
      <c r="B40" s="26">
        <v>7.3</v>
      </c>
      <c r="C40" s="26">
        <v>20.7</v>
      </c>
      <c r="D40" s="26">
        <v>9.9</v>
      </c>
      <c r="E40" s="3">
        <v>581</v>
      </c>
      <c r="F40" s="3">
        <v>87</v>
      </c>
      <c r="G40" s="14">
        <f>IF(Table_0[Range]&lt;5000,"",_h*_xlfn.COT(D40*cnvt)+_w)</f>
        <v>87.297416467243139</v>
      </c>
      <c r="H40" s="14">
        <f>IF(Table_0[Range]&lt;5000,"",0.5*(Table_0[Range]-_xlfn.COT(Table_0[FallAngle]*cnvt)*(Table_0[Range]^2*TAN(Table_0[FallAngle]*cnvt)^2-4*_h*Table_0[Range]*TAN(Table_0[FallAngle]*cnvt))^0.5)+_w)</f>
        <v>87.533855361008136</v>
      </c>
      <c r="I40" s="3">
        <v>99</v>
      </c>
      <c r="J40" s="5" t="s">
        <v>25</v>
      </c>
    </row>
    <row r="41" spans="1:10" x14ac:dyDescent="0.2">
      <c r="A41" s="12">
        <v>15000</v>
      </c>
      <c r="B41" s="26">
        <v>8</v>
      </c>
      <c r="C41" s="26">
        <v>22.4</v>
      </c>
      <c r="D41" s="26">
        <v>10.5</v>
      </c>
      <c r="E41" s="3">
        <v>569</v>
      </c>
      <c r="F41" s="3">
        <v>81</v>
      </c>
      <c r="G41" s="14">
        <f>IF(Table_0[Range]&lt;5000,"",_h*_xlfn.COT(D41*cnvt)+_w)</f>
        <v>83.955171743191372</v>
      </c>
      <c r="H41" s="14">
        <f>IF(Table_0[Range]&lt;5000,"",0.5*(Table_0[Range]-_xlfn.COT(Table_0[FallAngle]*cnvt)*(Table_0[Range]^2*TAN(Table_0[FallAngle]*cnvt)^2-4*_h*Table_0[Range]*TAN(Table_0[FallAngle]*cnvt))^0.5)+_w)</f>
        <v>84.150657993936875</v>
      </c>
      <c r="I41" s="3">
        <v>100</v>
      </c>
      <c r="J41" s="5" t="s">
        <v>25</v>
      </c>
    </row>
    <row r="42" spans="1:10" x14ac:dyDescent="0.2">
      <c r="A42" s="12">
        <v>16000</v>
      </c>
      <c r="B42" s="26">
        <v>8.9</v>
      </c>
      <c r="C42" s="26">
        <v>24.2</v>
      </c>
      <c r="D42" s="26">
        <v>11.5</v>
      </c>
      <c r="E42" s="3">
        <v>556</v>
      </c>
      <c r="F42" s="3">
        <v>76</v>
      </c>
      <c r="G42" s="14">
        <f>IF(Table_0[Range]&lt;5000,"",_h*_xlfn.COT(D42*cnvt)+_w)</f>
        <v>79.151570310712046</v>
      </c>
      <c r="H42" s="14">
        <f>IF(Table_0[Range]&lt;5000,"",0.5*(Table_0[Range]-_xlfn.COT(Table_0[FallAngle]*cnvt)*(Table_0[Range]^2*TAN(Table_0[FallAngle]*cnvt)^2-4*_h*Table_0[Range]*TAN(Table_0[FallAngle]*cnvt))^0.5)+_w)</f>
        <v>79.303497489757319</v>
      </c>
      <c r="I42" s="3">
        <v>101</v>
      </c>
      <c r="J42" s="5" t="s">
        <v>25</v>
      </c>
    </row>
    <row r="43" spans="1:10" x14ac:dyDescent="0.2">
      <c r="A43" s="12">
        <v>17000</v>
      </c>
      <c r="B43" s="26">
        <v>9.6</v>
      </c>
      <c r="C43" s="26">
        <v>26</v>
      </c>
      <c r="D43" s="26">
        <v>12.8</v>
      </c>
      <c r="E43" s="3">
        <v>544</v>
      </c>
      <c r="F43" s="3">
        <v>71</v>
      </c>
      <c r="G43" s="14">
        <f>IF(Table_0[Range]&lt;5000,"",_h*_xlfn.COT(D43*cnvt)+_w)</f>
        <v>74.015164389897336</v>
      </c>
      <c r="H43" s="14">
        <f>IF(Table_0[Range]&lt;5000,"",0.5*(Table_0[Range]-_xlfn.COT(Table_0[FallAngle]*cnvt)*(Table_0[Range]^2*TAN(Table_0[FallAngle]*cnvt)^2-4*_h*Table_0[Range]*TAN(Table_0[FallAngle]*cnvt))^0.5)+_w)</f>
        <v>74.129719220394691</v>
      </c>
      <c r="I43" s="3">
        <v>102</v>
      </c>
      <c r="J43" s="5" t="s">
        <v>1</v>
      </c>
    </row>
    <row r="44" spans="1:10" x14ac:dyDescent="0.2">
      <c r="A44" s="12">
        <v>18000</v>
      </c>
      <c r="B44" s="26">
        <v>10.4</v>
      </c>
      <c r="C44" s="26">
        <v>28</v>
      </c>
      <c r="D44" s="26">
        <v>13.9</v>
      </c>
      <c r="E44" s="3">
        <v>532</v>
      </c>
      <c r="F44" s="3">
        <v>69</v>
      </c>
      <c r="G44" s="14">
        <f>IF(Table_0[Range]&lt;5000,"",_h*_xlfn.COT(D44*cnvt)+_w)</f>
        <v>70.408125195045187</v>
      </c>
      <c r="H44" s="14">
        <f>IF(Table_0[Range]&lt;5000,"",0.5*(Table_0[Range]-_xlfn.COT(Table_0[FallAngle]*cnvt)*(Table_0[Range]^2*TAN(Table_0[FallAngle]*cnvt)^2-4*_h*Table_0[Range]*TAN(Table_0[FallAngle]*cnvt))^0.5)+_w)</f>
        <v>70.499246805702569</v>
      </c>
      <c r="I44" s="3">
        <v>104</v>
      </c>
      <c r="J44" s="5" t="s">
        <v>2</v>
      </c>
    </row>
    <row r="45" spans="1:10" x14ac:dyDescent="0.2">
      <c r="A45" s="12">
        <v>19000</v>
      </c>
      <c r="B45" s="26">
        <v>11.2</v>
      </c>
      <c r="C45" s="26">
        <v>30</v>
      </c>
      <c r="D45" s="26">
        <v>15</v>
      </c>
      <c r="E45" s="3">
        <v>520</v>
      </c>
      <c r="F45" s="3">
        <v>65</v>
      </c>
      <c r="G45" s="14">
        <f>IF(Table_0[Range]&lt;5000,"",_h*_xlfn.COT(D45*cnvt)+_w)</f>
        <v>67.320508075688778</v>
      </c>
      <c r="H45" s="14">
        <f>IF(Table_0[Range]&lt;5000,"",0.5*(Table_0[Range]-_xlfn.COT(Table_0[FallAngle]*cnvt)*(Table_0[Range]^2*TAN(Table_0[FallAngle]*cnvt)^2-4*_h*Table_0[Range]*TAN(Table_0[FallAngle]*cnvt))^0.5)+_w)</f>
        <v>67.394103812526737</v>
      </c>
      <c r="I45" s="3">
        <v>107</v>
      </c>
      <c r="J45" s="5" t="s">
        <v>3</v>
      </c>
    </row>
    <row r="46" spans="1:10" x14ac:dyDescent="0.2">
      <c r="A46" s="12">
        <v>20000</v>
      </c>
      <c r="B46" s="26">
        <v>12.1</v>
      </c>
      <c r="C46" s="26">
        <v>32</v>
      </c>
      <c r="D46" s="26">
        <v>16.399999999999999</v>
      </c>
      <c r="E46" s="3">
        <v>510</v>
      </c>
      <c r="F46" s="3">
        <v>61</v>
      </c>
      <c r="G46" s="14">
        <f>IF(Table_0[Range]&lt;5000,"",_h*_xlfn.COT(D46*cnvt)+_w)</f>
        <v>63.977085238102937</v>
      </c>
      <c r="H46" s="14">
        <f>IF(Table_0[Range]&lt;5000,"",0.5*(Table_0[Range]-_xlfn.COT(Table_0[FallAngle]*cnvt)*(Table_0[Range]^2*TAN(Table_0[FallAngle]*cnvt)^2-4*_h*Table_0[Range]*TAN(Table_0[FallAngle]*cnvt))^0.5)+_w)</f>
        <v>64.035004314036996</v>
      </c>
      <c r="I46" s="3">
        <v>110</v>
      </c>
      <c r="J46" s="5" t="s">
        <v>4</v>
      </c>
    </row>
    <row r="47" spans="1:10" x14ac:dyDescent="0.2">
      <c r="A47" s="12">
        <v>21000</v>
      </c>
      <c r="B47" s="26">
        <v>13</v>
      </c>
      <c r="C47" s="26">
        <v>34</v>
      </c>
      <c r="D47" s="26">
        <v>17.8</v>
      </c>
      <c r="E47" s="3">
        <v>502</v>
      </c>
      <c r="F47" s="3">
        <v>60</v>
      </c>
      <c r="G47" s="14">
        <f>IF(Table_0[Range]&lt;5000,"",_h*_xlfn.COT(D47*cnvt)+_w)</f>
        <v>61.14635315897479</v>
      </c>
      <c r="H47" s="14">
        <f>IF(Table_0[Range]&lt;5000,"",0.5*(Table_0[Range]-_xlfn.COT(Table_0[FallAngle]*cnvt)*(Table_0[Range]^2*TAN(Table_0[FallAngle]*cnvt)^2-4*_h*Table_0[Range]*TAN(Table_0[FallAngle]*cnvt))^0.5)+_w)</f>
        <v>61.192685713356695</v>
      </c>
      <c r="I47" s="3">
        <v>112</v>
      </c>
      <c r="J47" s="5" t="s">
        <v>5</v>
      </c>
    </row>
    <row r="48" spans="1:10" x14ac:dyDescent="0.2">
      <c r="A48" s="12">
        <v>22000</v>
      </c>
      <c r="B48" s="26">
        <v>13.9</v>
      </c>
      <c r="C48" s="26">
        <v>36.200000000000003</v>
      </c>
      <c r="D48" s="26">
        <v>19</v>
      </c>
      <c r="E48" s="3">
        <v>492</v>
      </c>
      <c r="F48" s="3">
        <v>58</v>
      </c>
      <c r="G48" s="14">
        <f>IF(Table_0[Range]&lt;5000,"",_h*_xlfn.COT(D48*cnvt)+_w)</f>
        <v>59.042108776758226</v>
      </c>
      <c r="H48" s="14">
        <f>IF(Table_0[Range]&lt;5000,"",0.5*(Table_0[Range]-_xlfn.COT(Table_0[FallAngle]*cnvt)*(Table_0[Range]^2*TAN(Table_0[FallAngle]*cnvt)^2-4*_h*Table_0[Range]*TAN(Table_0[FallAngle]*cnvt))^0.5)+_w)</f>
        <v>59.080548700061627</v>
      </c>
      <c r="I48" s="3">
        <v>114</v>
      </c>
      <c r="J48" s="5" t="s">
        <v>81</v>
      </c>
    </row>
    <row r="49" spans="1:10" x14ac:dyDescent="0.2">
      <c r="A49" s="12">
        <v>23000</v>
      </c>
      <c r="B49" s="26">
        <v>14.8</v>
      </c>
      <c r="C49" s="26">
        <v>38.4</v>
      </c>
      <c r="D49" s="26">
        <v>20.7</v>
      </c>
      <c r="E49" s="3">
        <v>485</v>
      </c>
      <c r="F49" s="3">
        <v>57</v>
      </c>
      <c r="G49" s="14">
        <f>IF(Table_0[Range]&lt;5000,"",_h*_xlfn.COT(D49*cnvt)+_w)</f>
        <v>56.464232102866319</v>
      </c>
      <c r="H49" s="14">
        <f>IF(Table_0[Range]&lt;5000,"",0.5*(Table_0[Range]-_xlfn.COT(Table_0[FallAngle]*cnvt)*(Table_0[Range]^2*TAN(Table_0[FallAngle]*cnvt)^2-4*_h*Table_0[Range]*TAN(Table_0[FallAngle]*cnvt))^0.5)+_w)</f>
        <v>56.494752620972577</v>
      </c>
      <c r="I49" s="3">
        <v>116</v>
      </c>
      <c r="J49" s="5" t="s">
        <v>82</v>
      </c>
    </row>
    <row r="50" spans="1:10" x14ac:dyDescent="0.2">
      <c r="A50" s="12">
        <v>24000</v>
      </c>
      <c r="B50" s="26">
        <v>15.7</v>
      </c>
      <c r="C50" s="26">
        <v>40.6</v>
      </c>
      <c r="D50" s="26">
        <v>22</v>
      </c>
      <c r="E50" s="3">
        <v>479</v>
      </c>
      <c r="F50" s="3">
        <v>53</v>
      </c>
      <c r="G50" s="14">
        <f>IF(Table_0[Range]&lt;5000,"",_h*_xlfn.COT(D50*cnvt)+_w)</f>
        <v>54.750868534162962</v>
      </c>
      <c r="H50" s="14">
        <f>IF(Table_0[Range]&lt;5000,"",0.5*(Table_0[Range]-_xlfn.COT(Table_0[FallAngle]*cnvt)*(Table_0[Range]^2*TAN(Table_0[FallAngle]*cnvt)^2-4*_h*Table_0[Range]*TAN(Table_0[FallAngle]*cnvt))^0.5)+_w)</f>
        <v>54.776446546808074</v>
      </c>
      <c r="I50" s="3">
        <v>118</v>
      </c>
      <c r="J50" s="5" t="s">
        <v>83</v>
      </c>
    </row>
    <row r="51" spans="1:10" x14ac:dyDescent="0.2">
      <c r="A51" s="12">
        <v>25000</v>
      </c>
      <c r="B51" s="26">
        <v>16.7</v>
      </c>
      <c r="C51" s="26">
        <v>42.9</v>
      </c>
      <c r="D51" s="26">
        <v>23.7</v>
      </c>
      <c r="E51" s="3">
        <v>474</v>
      </c>
      <c r="F51" s="3">
        <v>51</v>
      </c>
      <c r="G51" s="14">
        <f>IF(Table_0[Range]&lt;5000,"",_h*_xlfn.COT(D51*cnvt)+_w)</f>
        <v>52.780635856665171</v>
      </c>
      <c r="H51" s="14">
        <f>IF(Table_0[Range]&lt;5000,"",0.5*(Table_0[Range]-_xlfn.COT(Table_0[FallAngle]*cnvt)*(Table_0[Range]^2*TAN(Table_0[FallAngle]*cnvt)^2-4*_h*Table_0[Range]*TAN(Table_0[FallAngle]*cnvt))^0.5)+_w)</f>
        <v>52.801432068839858</v>
      </c>
      <c r="I51" s="3">
        <v>120</v>
      </c>
      <c r="J51" s="5" t="s">
        <v>6</v>
      </c>
    </row>
    <row r="52" spans="1:10" x14ac:dyDescent="0.2">
      <c r="A52" s="12">
        <v>26000</v>
      </c>
      <c r="B52" s="26">
        <v>17.7</v>
      </c>
      <c r="C52" s="26">
        <v>45.2</v>
      </c>
      <c r="D52" s="26">
        <v>25.4</v>
      </c>
      <c r="E52" s="3">
        <v>469</v>
      </c>
      <c r="F52" s="3">
        <v>50</v>
      </c>
      <c r="G52" s="14">
        <f>IF(Table_0[Range]&lt;5000,"",_h*_xlfn.COT(D52*cnvt)+_w)</f>
        <v>51.059951086223514</v>
      </c>
      <c r="H52" s="14">
        <f>IF(Table_0[Range]&lt;5000,"",0.5*(Table_0[Range]-_xlfn.COT(Table_0[FallAngle]*cnvt)*(Table_0[Range]^2*TAN(Table_0[FallAngle]*cnvt)^2-4*_h*Table_0[Range]*TAN(Table_0[FallAngle]*cnvt))^0.5)+_w)</f>
        <v>51.07703729781133</v>
      </c>
      <c r="I52" s="3">
        <v>123</v>
      </c>
      <c r="J52" s="5" t="s">
        <v>7</v>
      </c>
    </row>
    <row r="53" spans="1:10" x14ac:dyDescent="0.2">
      <c r="A53" s="12">
        <v>27000</v>
      </c>
      <c r="B53" s="26">
        <v>18.8</v>
      </c>
      <c r="C53" s="26">
        <v>47.8</v>
      </c>
      <c r="D53" s="26">
        <v>27</v>
      </c>
      <c r="E53" s="3">
        <v>464</v>
      </c>
      <c r="F53" s="3">
        <v>49</v>
      </c>
      <c r="G53" s="14">
        <f>IF(Table_0[Range]&lt;5000,"",_h*_xlfn.COT(D53*cnvt)+_w)</f>
        <v>49.626105055051511</v>
      </c>
      <c r="H53" s="14">
        <f>IF(Table_0[Range]&lt;5000,"",0.5*(Table_0[Range]-_xlfn.COT(Table_0[FallAngle]*cnvt)*(Table_0[Range]^2*TAN(Table_0[FallAngle]*cnvt)^2-4*_h*Table_0[Range]*TAN(Table_0[FallAngle]*cnvt))^0.5)+_w)</f>
        <v>49.640391906690638</v>
      </c>
      <c r="I53" s="3">
        <v>128</v>
      </c>
      <c r="J53" s="5" t="s">
        <v>8</v>
      </c>
    </row>
    <row r="54" spans="1:10" x14ac:dyDescent="0.2">
      <c r="A54" s="12">
        <v>28000</v>
      </c>
      <c r="B54" s="26">
        <v>20</v>
      </c>
      <c r="C54" s="26">
        <v>50.2</v>
      </c>
      <c r="D54" s="26">
        <v>28.6</v>
      </c>
      <c r="E54" s="3">
        <v>461</v>
      </c>
      <c r="F54" s="3">
        <v>48</v>
      </c>
      <c r="G54" s="14">
        <f>IF(Table_0[Range]&lt;5000,"",_h*_xlfn.COT(D54*cnvt)+_w)</f>
        <v>48.341297451875931</v>
      </c>
      <c r="H54" s="14">
        <f>IF(Table_0[Range]&lt;5000,"",0.5*(Table_0[Range]-_xlfn.COT(Table_0[FallAngle]*cnvt)*(Table_0[Range]^2*TAN(Table_0[FallAngle]*cnvt)^2-4*_h*Table_0[Range]*TAN(Table_0[FallAngle]*cnvt))^0.5)+_w)</f>
        <v>48.353327617400282</v>
      </c>
      <c r="I54" s="3">
        <v>131</v>
      </c>
      <c r="J54" s="5" t="s">
        <v>9</v>
      </c>
    </row>
    <row r="55" spans="1:10" x14ac:dyDescent="0.2">
      <c r="A55" s="12">
        <v>29000</v>
      </c>
      <c r="B55" s="26">
        <v>21.1</v>
      </c>
      <c r="C55" s="26">
        <v>52.9</v>
      </c>
      <c r="D55" s="26">
        <v>30.1</v>
      </c>
      <c r="E55" s="3">
        <v>460</v>
      </c>
      <c r="F55" s="3">
        <v>46</v>
      </c>
      <c r="G55" s="14">
        <f>IF(Table_0[Range]&lt;5000,"",_h*_xlfn.COT(D55*cnvt)+_w)</f>
        <v>47.250905244220647</v>
      </c>
      <c r="H55" s="14">
        <f>IF(Table_0[Range]&lt;5000,"",0.5*(Table_0[Range]-_xlfn.COT(Table_0[FallAngle]*cnvt)*(Table_0[Range]^2*TAN(Table_0[FallAngle]*cnvt)^2-4*_h*Table_0[Range]*TAN(Table_0[FallAngle]*cnvt))^0.5)+_w)</f>
        <v>47.261179323932083</v>
      </c>
      <c r="I55" s="3">
        <v>137</v>
      </c>
      <c r="J55" s="5" t="s">
        <v>10</v>
      </c>
    </row>
    <row r="56" spans="1:10" x14ac:dyDescent="0.2">
      <c r="A56" s="12">
        <v>30000</v>
      </c>
      <c r="B56" s="26">
        <v>22.3</v>
      </c>
      <c r="C56" s="26">
        <v>55.3</v>
      </c>
      <c r="D56" s="26">
        <v>31.9</v>
      </c>
      <c r="E56" s="3">
        <v>459</v>
      </c>
      <c r="F56" s="3">
        <v>44</v>
      </c>
      <c r="G56" s="14">
        <f>IF(Table_0[Range]&lt;5000,"",_h*_xlfn.COT(D56*cnvt)+_w)</f>
        <v>46.065671845612968</v>
      </c>
      <c r="H56" s="14">
        <f>IF(Table_0[Range]&lt;5000,"",0.5*(Table_0[Range]-_xlfn.COT(Table_0[FallAngle]*cnvt)*(Table_0[Range]^2*TAN(Table_0[FallAngle]*cnvt)^2-4*_h*Table_0[Range]*TAN(Table_0[FallAngle]*cnvt))^0.5)+_w)</f>
        <v>46.074284599793828</v>
      </c>
      <c r="I56" s="3">
        <v>140</v>
      </c>
      <c r="J56" s="5" t="s">
        <v>11</v>
      </c>
    </row>
    <row r="57" spans="1:10" x14ac:dyDescent="0.2">
      <c r="A57" s="12">
        <v>31000</v>
      </c>
      <c r="B57" s="26">
        <v>23.6</v>
      </c>
      <c r="C57" s="26">
        <v>58</v>
      </c>
      <c r="D57" s="26">
        <v>33.6</v>
      </c>
      <c r="E57" s="3">
        <v>457</v>
      </c>
      <c r="F57" s="3">
        <v>43</v>
      </c>
      <c r="G57" s="14">
        <f>IF(Table_0[Range]&lt;5000,"",_h*_xlfn.COT(D57*cnvt)+_w)</f>
        <v>45.05120997689535</v>
      </c>
      <c r="H57" s="14">
        <f>IF(Table_0[Range]&lt;5000,"",0.5*(Table_0[Range]-_xlfn.COT(Table_0[FallAngle]*cnvt)*(Table_0[Range]^2*TAN(Table_0[FallAngle]*cnvt)^2-4*_h*Table_0[Range]*TAN(Table_0[FallAngle]*cnvt))^0.5)+_w)</f>
        <v>45.058524788792056</v>
      </c>
      <c r="I57" s="3">
        <v>145</v>
      </c>
      <c r="J57" s="5" t="s">
        <v>12</v>
      </c>
    </row>
    <row r="58" spans="1:10" x14ac:dyDescent="0.2">
      <c r="A58" s="12">
        <v>32000</v>
      </c>
      <c r="B58" s="26">
        <v>25</v>
      </c>
      <c r="C58" s="26">
        <v>61</v>
      </c>
      <c r="D58" s="26">
        <v>35</v>
      </c>
      <c r="E58" s="3">
        <v>457</v>
      </c>
      <c r="F58" s="3">
        <v>42</v>
      </c>
      <c r="G58" s="14">
        <f>IF(Table_0[Range]&lt;5000,"",_h*_xlfn.COT(D58*cnvt)+_w)</f>
        <v>44.281480067421143</v>
      </c>
      <c r="H58" s="14">
        <f>IF(Table_0[Range]&lt;5000,"",0.5*(Table_0[Range]-_xlfn.COT(Table_0[FallAngle]*cnvt)*(Table_0[Range]^2*TAN(Table_0[FallAngle]*cnvt)^2-4*_h*Table_0[Range]*TAN(Table_0[FallAngle]*cnvt))^0.5)+_w)</f>
        <v>44.287859533986193</v>
      </c>
      <c r="I58" s="3">
        <v>150</v>
      </c>
      <c r="J58" s="5" t="s">
        <v>13</v>
      </c>
    </row>
    <row r="59" spans="1:10" x14ac:dyDescent="0.2">
      <c r="A59" s="12">
        <v>33000</v>
      </c>
      <c r="B59" s="26">
        <v>26.2</v>
      </c>
      <c r="C59" s="26">
        <v>63.7</v>
      </c>
      <c r="D59" s="26">
        <v>36.9</v>
      </c>
      <c r="E59" s="3">
        <v>458</v>
      </c>
      <c r="F59" s="3">
        <v>42</v>
      </c>
      <c r="G59" s="14">
        <f>IF(Table_0[Range]&lt;5000,"",_h*_xlfn.COT(D59*cnvt)+_w)</f>
        <v>43.318749515025978</v>
      </c>
      <c r="H59" s="14">
        <f>IF(Table_0[Range]&lt;5000,"",0.5*(Table_0[Range]-_xlfn.COT(Table_0[FallAngle]*cnvt)*(Table_0[Range]^2*TAN(Table_0[FallAngle]*cnvt)^2-4*_h*Table_0[Range]*TAN(Table_0[FallAngle]*cnvt))^0.5)+_w)</f>
        <v>43.324129285367235</v>
      </c>
      <c r="I59" s="3">
        <v>157</v>
      </c>
      <c r="J59" s="5" t="s">
        <v>14</v>
      </c>
    </row>
    <row r="60" spans="1:10" x14ac:dyDescent="0.2">
      <c r="A60" s="12">
        <v>34000</v>
      </c>
      <c r="B60" s="26">
        <v>27.8</v>
      </c>
      <c r="C60" s="26">
        <v>66.7</v>
      </c>
      <c r="D60" s="26">
        <v>38.5</v>
      </c>
      <c r="E60" s="3">
        <v>459</v>
      </c>
      <c r="F60" s="3">
        <v>41</v>
      </c>
      <c r="G60" s="14">
        <f>IF(Table_0[Range]&lt;5000,"",_h*_xlfn.COT(D60*cnvt)+_w)</f>
        <v>42.571722989189546</v>
      </c>
      <c r="H60" s="14">
        <f>IF(Table_0[Range]&lt;5000,"",0.5*(Table_0[Range]-_xlfn.COT(Table_0[FallAngle]*cnvt)*(Table_0[Range]^2*TAN(Table_0[FallAngle]*cnvt)^2-4*_h*Table_0[Range]*TAN(Table_0[FallAngle]*cnvt))^0.5)+_w)</f>
        <v>42.576374907006539</v>
      </c>
      <c r="I60" s="3">
        <v>163</v>
      </c>
      <c r="J60" s="5" t="s">
        <v>15</v>
      </c>
    </row>
    <row r="61" spans="1:10" x14ac:dyDescent="0.2">
      <c r="A61" s="12">
        <v>35000</v>
      </c>
      <c r="B61" s="26">
        <v>29</v>
      </c>
      <c r="C61" s="26">
        <v>69.400000000000006</v>
      </c>
      <c r="D61" s="26">
        <v>40</v>
      </c>
      <c r="E61" s="3">
        <v>461</v>
      </c>
      <c r="F61" s="3">
        <v>40</v>
      </c>
      <c r="G61" s="14">
        <f>IF(Table_0[Range]&lt;5000,"",_h*_xlfn.COT(D61*cnvt)+_w)</f>
        <v>41.917535925942104</v>
      </c>
      <c r="H61" s="14">
        <f>IF(Table_0[Range]&lt;5000,"",0.5*(Table_0[Range]-_xlfn.COT(Table_0[FallAngle]*cnvt)*(Table_0[Range]^2*TAN(Table_0[FallAngle]*cnvt)^2-4*_h*Table_0[Range]*TAN(Table_0[FallAngle]*cnvt))^0.5)+_w)</f>
        <v>41.921596624975791</v>
      </c>
      <c r="I61" s="3">
        <v>170</v>
      </c>
      <c r="J61" s="5" t="s">
        <v>16</v>
      </c>
    </row>
    <row r="62" spans="1:10" x14ac:dyDescent="0.2">
      <c r="A62" s="12">
        <v>35550</v>
      </c>
      <c r="B62" s="26">
        <v>30</v>
      </c>
      <c r="C62" s="26">
        <v>71</v>
      </c>
      <c r="D62" s="26">
        <v>40.9</v>
      </c>
      <c r="E62" s="3">
        <v>462</v>
      </c>
      <c r="F62" s="3">
        <v>40</v>
      </c>
      <c r="G62" s="14">
        <f>IF(Table_0[Range]&lt;5000,"",_h*_xlfn.COT(D62*cnvt)+_w)</f>
        <v>41.544315755668649</v>
      </c>
      <c r="H62" s="14">
        <f>IF(Table_0[Range]&lt;5000,"",0.5*(Table_0[Range]-_xlfn.COT(Table_0[FallAngle]*cnvt)*(Table_0[Range]^2*TAN(Table_0[FallAngle]*cnvt)^2-4*_h*Table_0[Range]*TAN(Table_0[FallAngle]*cnvt))^0.5)+_w)</f>
        <v>41.548067031395476</v>
      </c>
      <c r="I62" s="3">
        <v>173</v>
      </c>
      <c r="J62" s="5" t="s">
        <v>17</v>
      </c>
    </row>
  </sheetData>
  <conditionalFormatting sqref="A18:F19">
    <cfRule type="expression" dxfId="1" priority="1">
      <formula>MOD(ROW(),2)</formula>
    </cfRule>
  </conditionalFormatting>
  <hyperlinks>
    <hyperlink ref="A13" r:id="rId1" xr:uid="{A3BB2564-7DBD-48B5-A355-09EE21813670}"/>
    <hyperlink ref="B9" location="MyGraphRead!A1" display="Link" xr:uid="{3551D6AB-1811-461B-B53E-82C18C4D58B9}"/>
  </hyperlinks>
  <pageMargins left="0.7" right="0.7" top="0.75" bottom="0.75" header="0.3" footer="0.3"/>
  <ignoredErrors>
    <ignoredError sqref="G26:H62" calculatedColumn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7AD8E-B1BA-47D6-8C71-E7CC6BCEC7F8}">
  <dimension ref="A1:E48"/>
  <sheetViews>
    <sheetView zoomScaleNormal="100" workbookViewId="0">
      <selection activeCell="L16" sqref="L16"/>
    </sheetView>
  </sheetViews>
  <sheetFormatPr defaultRowHeight="12.75" x14ac:dyDescent="0.25"/>
  <cols>
    <col min="1" max="1" width="12.5" style="6" customWidth="1"/>
    <col min="2" max="2" width="15" style="6" bestFit="1" customWidth="1"/>
    <col min="3" max="3" width="11.1640625" style="6" customWidth="1"/>
    <col min="4" max="4" width="11.6640625" style="6" customWidth="1"/>
    <col min="5" max="6" width="12.5" style="6" customWidth="1"/>
    <col min="7" max="7" width="15.33203125" style="6" bestFit="1" customWidth="1"/>
    <col min="8" max="9" width="8.5" style="6" customWidth="1"/>
    <col min="10" max="17" width="14" style="6" customWidth="1"/>
    <col min="18" max="16384" width="9.33203125" style="6"/>
  </cols>
  <sheetData>
    <row r="1" spans="1:5" x14ac:dyDescent="0.25">
      <c r="A1" s="8" t="s">
        <v>26</v>
      </c>
      <c r="B1" s="7" t="s">
        <v>27</v>
      </c>
      <c r="C1" s="7"/>
      <c r="D1" s="7"/>
      <c r="E1" s="7"/>
    </row>
    <row r="2" spans="1:5" x14ac:dyDescent="0.25">
      <c r="A2" s="8" t="s">
        <v>29</v>
      </c>
      <c r="B2" s="7" t="s">
        <v>65</v>
      </c>
      <c r="C2" s="7"/>
      <c r="D2" s="7"/>
      <c r="E2" s="7"/>
    </row>
    <row r="3" spans="1:5" x14ac:dyDescent="0.25">
      <c r="A3" s="8" t="s">
        <v>28</v>
      </c>
      <c r="B3" s="7" t="str">
        <f>TEXT(DATE(2018,4,30),"dd-mmm-yyyy")</f>
        <v>30-Apr-2018</v>
      </c>
      <c r="C3" s="7"/>
      <c r="D3" s="7"/>
      <c r="E3" s="7"/>
    </row>
    <row r="4" spans="1:5" customFormat="1" ht="13.5" x14ac:dyDescent="0.25"/>
    <row r="5" spans="1:5" customFormat="1" ht="15.75" x14ac:dyDescent="0.25">
      <c r="A5" s="117" t="s">
        <v>92</v>
      </c>
    </row>
    <row r="6" spans="1:5" customFormat="1" ht="13.5" x14ac:dyDescent="0.25">
      <c r="B6" t="s">
        <v>93</v>
      </c>
    </row>
    <row r="7" spans="1:5" customFormat="1" ht="13.5" x14ac:dyDescent="0.25"/>
    <row r="8" spans="1:5" customFormat="1" ht="15.75" x14ac:dyDescent="0.25">
      <c r="A8" s="28" t="s">
        <v>94</v>
      </c>
    </row>
    <row r="9" spans="1:5" ht="12.75" customHeight="1" x14ac:dyDescent="0.25"/>
    <row r="10" spans="1:5" ht="12.75" customHeight="1" x14ac:dyDescent="0.25">
      <c r="B10" s="33"/>
      <c r="C10" s="30" t="s">
        <v>62</v>
      </c>
      <c r="D10" s="31"/>
    </row>
    <row r="11" spans="1:5" ht="12.75" customHeight="1" thickBot="1" x14ac:dyDescent="0.3">
      <c r="B11" s="34"/>
      <c r="C11" s="32" t="s">
        <v>63</v>
      </c>
      <c r="D11" s="29" t="s">
        <v>64</v>
      </c>
    </row>
    <row r="12" spans="1:5" ht="13.5" thickTop="1" x14ac:dyDescent="0.25">
      <c r="B12" s="35">
        <v>0</v>
      </c>
      <c r="C12" s="35"/>
      <c r="D12" s="35"/>
    </row>
    <row r="13" spans="1:5" x14ac:dyDescent="0.25">
      <c r="B13" s="36">
        <v>1000</v>
      </c>
      <c r="C13" s="36"/>
      <c r="D13" s="36"/>
    </row>
    <row r="14" spans="1:5" x14ac:dyDescent="0.25">
      <c r="B14" s="36">
        <v>2000</v>
      </c>
      <c r="C14" s="36"/>
      <c r="D14" s="36"/>
    </row>
    <row r="15" spans="1:5" x14ac:dyDescent="0.25">
      <c r="B15" s="36">
        <v>3000</v>
      </c>
      <c r="C15" s="36"/>
      <c r="D15" s="36"/>
    </row>
    <row r="16" spans="1:5" x14ac:dyDescent="0.25">
      <c r="B16" s="36">
        <v>4000</v>
      </c>
      <c r="C16" s="36"/>
      <c r="D16" s="36"/>
    </row>
    <row r="17" spans="2:4" x14ac:dyDescent="0.25">
      <c r="B17" s="36">
        <v>5000</v>
      </c>
      <c r="C17" s="37">
        <v>239.69154</v>
      </c>
      <c r="D17" s="36">
        <v>240</v>
      </c>
    </row>
    <row r="18" spans="2:4" x14ac:dyDescent="0.25">
      <c r="B18" s="36">
        <v>6000</v>
      </c>
      <c r="C18" s="37">
        <v>202.91336999999999</v>
      </c>
      <c r="D18" s="36">
        <v>200</v>
      </c>
    </row>
    <row r="19" spans="2:4" x14ac:dyDescent="0.25">
      <c r="B19" s="36">
        <v>7000</v>
      </c>
      <c r="C19" s="37">
        <v>172.65956</v>
      </c>
      <c r="D19" s="36">
        <v>171</v>
      </c>
    </row>
    <row r="20" spans="2:4" x14ac:dyDescent="0.25">
      <c r="B20" s="36">
        <v>8000</v>
      </c>
      <c r="C20" s="37">
        <v>150.60261</v>
      </c>
      <c r="D20" s="36">
        <v>150</v>
      </c>
    </row>
    <row r="21" spans="2:4" x14ac:dyDescent="0.25">
      <c r="B21" s="36">
        <v>9000</v>
      </c>
      <c r="C21" s="37">
        <v>135.07604000000001</v>
      </c>
      <c r="D21" s="36">
        <v>132</v>
      </c>
    </row>
    <row r="22" spans="2:4" x14ac:dyDescent="0.25">
      <c r="B22" s="36">
        <v>10000</v>
      </c>
      <c r="C22" s="37">
        <v>121.11360000000001</v>
      </c>
      <c r="D22" s="36">
        <v>121</v>
      </c>
    </row>
    <row r="23" spans="2:4" x14ac:dyDescent="0.25">
      <c r="B23" s="36">
        <v>11000</v>
      </c>
      <c r="C23" s="37">
        <v>109.23822</v>
      </c>
      <c r="D23" s="36">
        <v>110</v>
      </c>
    </row>
    <row r="24" spans="2:4" x14ac:dyDescent="0.25">
      <c r="B24" s="36">
        <v>12000</v>
      </c>
      <c r="C24" s="37">
        <v>100.24368</v>
      </c>
      <c r="D24" s="36">
        <v>100</v>
      </c>
    </row>
    <row r="25" spans="2:4" x14ac:dyDescent="0.25">
      <c r="B25" s="36">
        <v>13000</v>
      </c>
      <c r="C25" s="37">
        <v>93.137450000000001</v>
      </c>
      <c r="D25" s="36">
        <v>92</v>
      </c>
    </row>
    <row r="26" spans="2:4" x14ac:dyDescent="0.25">
      <c r="B26" s="36">
        <v>14000</v>
      </c>
      <c r="C26" s="37">
        <v>87.209440000000001</v>
      </c>
      <c r="D26" s="36">
        <v>87</v>
      </c>
    </row>
    <row r="27" spans="2:4" x14ac:dyDescent="0.25">
      <c r="B27" s="36">
        <v>15000</v>
      </c>
      <c r="C27" s="37">
        <v>81.438029999999998</v>
      </c>
      <c r="D27" s="36">
        <v>81</v>
      </c>
    </row>
    <row r="28" spans="2:4" x14ac:dyDescent="0.25">
      <c r="B28" s="36">
        <v>16000</v>
      </c>
      <c r="C28" s="37">
        <v>76.243920000000003</v>
      </c>
      <c r="D28" s="36">
        <v>76</v>
      </c>
    </row>
    <row r="29" spans="2:4" x14ac:dyDescent="0.25">
      <c r="B29" s="36">
        <v>17000</v>
      </c>
      <c r="C29" s="37">
        <v>71.976179999999999</v>
      </c>
      <c r="D29" s="36">
        <v>71</v>
      </c>
    </row>
    <row r="30" spans="2:4" x14ac:dyDescent="0.25">
      <c r="B30" s="36">
        <v>18000</v>
      </c>
      <c r="C30" s="37">
        <v>68.554550000000006</v>
      </c>
      <c r="D30" s="36">
        <v>69</v>
      </c>
    </row>
    <row r="31" spans="2:4" x14ac:dyDescent="0.25">
      <c r="B31" s="36">
        <v>19000</v>
      </c>
      <c r="C31" s="37">
        <v>65.483239999999995</v>
      </c>
      <c r="D31" s="36">
        <v>65</v>
      </c>
    </row>
    <row r="32" spans="2:4" x14ac:dyDescent="0.25">
      <c r="B32" s="36">
        <v>20000</v>
      </c>
      <c r="C32" s="37">
        <v>62.562899999999999</v>
      </c>
      <c r="D32" s="36">
        <v>61</v>
      </c>
    </row>
    <row r="33" spans="2:4" x14ac:dyDescent="0.25">
      <c r="B33" s="36">
        <v>21000</v>
      </c>
      <c r="C33" s="37">
        <v>60.317149999999998</v>
      </c>
      <c r="D33" s="36">
        <v>60</v>
      </c>
    </row>
    <row r="34" spans="2:4" x14ac:dyDescent="0.25">
      <c r="B34" s="36">
        <v>22000</v>
      </c>
      <c r="C34" s="37">
        <v>58.703870000000002</v>
      </c>
      <c r="D34" s="36">
        <v>58</v>
      </c>
    </row>
    <row r="35" spans="2:4" x14ac:dyDescent="0.25">
      <c r="B35" s="36">
        <v>23000</v>
      </c>
      <c r="C35" s="37">
        <v>57.052579999999999</v>
      </c>
      <c r="D35" s="36">
        <v>57</v>
      </c>
    </row>
    <row r="36" spans="2:4" x14ac:dyDescent="0.25">
      <c r="B36" s="36">
        <v>24000</v>
      </c>
      <c r="C36" s="37">
        <v>55.348300000000002</v>
      </c>
      <c r="D36" s="36">
        <v>53</v>
      </c>
    </row>
    <row r="37" spans="2:4" x14ac:dyDescent="0.25">
      <c r="B37" s="36">
        <v>25000</v>
      </c>
      <c r="C37" s="37">
        <v>53.62567</v>
      </c>
      <c r="D37" s="36">
        <v>51</v>
      </c>
    </row>
    <row r="38" spans="2:4" x14ac:dyDescent="0.25">
      <c r="B38" s="36">
        <v>26000</v>
      </c>
      <c r="C38" s="37">
        <v>51.925829999999998</v>
      </c>
      <c r="D38" s="36">
        <v>50</v>
      </c>
    </row>
    <row r="39" spans="2:4" x14ac:dyDescent="0.25">
      <c r="B39" s="36">
        <v>27000</v>
      </c>
      <c r="C39" s="37">
        <v>50.320099999999996</v>
      </c>
      <c r="D39" s="36">
        <v>49</v>
      </c>
    </row>
    <row r="40" spans="2:4" x14ac:dyDescent="0.25">
      <c r="B40" s="36">
        <v>28000</v>
      </c>
      <c r="C40" s="37">
        <v>48.827419999999996</v>
      </c>
      <c r="D40" s="36">
        <v>48</v>
      </c>
    </row>
    <row r="41" spans="2:4" x14ac:dyDescent="0.25">
      <c r="B41" s="36">
        <v>29000</v>
      </c>
      <c r="C41" s="37">
        <v>47.483319999999999</v>
      </c>
      <c r="D41" s="36">
        <v>46</v>
      </c>
    </row>
    <row r="42" spans="2:4" x14ac:dyDescent="0.25">
      <c r="B42" s="36">
        <v>30000</v>
      </c>
      <c r="C42" s="37">
        <v>46.412289999999999</v>
      </c>
      <c r="D42" s="36">
        <v>44</v>
      </c>
    </row>
    <row r="43" spans="2:4" x14ac:dyDescent="0.25">
      <c r="B43" s="36">
        <v>31000</v>
      </c>
      <c r="C43" s="37">
        <v>45.31541</v>
      </c>
      <c r="D43" s="36">
        <v>43</v>
      </c>
    </row>
    <row r="44" spans="2:4" x14ac:dyDescent="0.25">
      <c r="B44" s="36">
        <v>32000</v>
      </c>
      <c r="C44" s="37">
        <v>44.107140000000001</v>
      </c>
      <c r="D44" s="36">
        <v>42</v>
      </c>
    </row>
    <row r="45" spans="2:4" x14ac:dyDescent="0.25">
      <c r="B45" s="36">
        <v>33000</v>
      </c>
      <c r="C45" s="37">
        <v>43.072519999999997</v>
      </c>
      <c r="D45" s="36">
        <v>42</v>
      </c>
    </row>
    <row r="46" spans="2:4" x14ac:dyDescent="0.25">
      <c r="B46" s="36">
        <v>34000</v>
      </c>
      <c r="C46" s="37">
        <v>42.23621</v>
      </c>
      <c r="D46" s="36">
        <v>41</v>
      </c>
    </row>
    <row r="47" spans="2:4" x14ac:dyDescent="0.25">
      <c r="B47" s="36">
        <v>35000</v>
      </c>
      <c r="C47" s="37">
        <v>41.801130000000001</v>
      </c>
      <c r="D47" s="36">
        <v>40</v>
      </c>
    </row>
    <row r="48" spans="2:4" x14ac:dyDescent="0.25">
      <c r="B48" s="38">
        <v>35500</v>
      </c>
      <c r="C48" s="39">
        <v>41.61</v>
      </c>
      <c r="D48" s="38">
        <v>40</v>
      </c>
    </row>
  </sheetData>
  <conditionalFormatting sqref="B12:D48">
    <cfRule type="expression" dxfId="0" priority="1">
      <formula>MOD(ROW(),2)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g F A A B Q S w M E F A A C A A g A + G y e T J l 1 A l W n A A A A + A A A A B I A H A B D b 2 5 m a W c v U G F j a 2 F n Z S 5 4 b W w g o h g A K K A U A A A A A A A A A A A A A A A A A A A A A A A A A A A A h Y 9 N D o I w G E S v Q r q n P x i U k I + y c C u J C d G 4 b W q F R i i G F s v d X H g k r y C J o u 5 c z u R N 8 u Z x u 0 M + t k 1 w V b 3 V n c k Q w x Q F y s j u q E 2 V o c G d w g T l H L Z C n k W l g g k 2 N h 2 t z l D t 3 C U l x H u P / Q J 3 f U U i S h k 5 F J t S 1 q o V o T b W C S M V + q y O / 1 e I w / 4 l w y M c r 3 B M l w l m C Q M y 1 1 B o 8 0 W i y R h T I D 8 l r I f G D b 3 i y o S 7 E s g c g b x f 8 C d Q S w M E F A A C A A g A + G y e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h s n k x q R d P G L w I A A M Q H A A A T A B w A R m 9 y b X V s Y X M v U 2 V j d G l v b j E u b S C i G A A o o B Q A A A A A A A A A A A A A A A A A A A A A A A A A A A C t V N t u 2 k A Q f U f i H 1 b m x Z Y c Y 5 q q q h r l g Q J R q / Y B B S u V G k X V Y g a z Y i 9 o P e Q i x L 9 3 1 3 b q x U B b k l h C R j N z z p w 9 n p 0 c U m R K k k n 5 7 l 2 0 W + 1 W v q A a Z q T j J X T K g c Q e u S Q c s N 0 i 5 p m o t U 7 B R H 7 A N B r T D H z 7 Z 6 A k g s T c 9 x a I q 0 / d 7 s P D Q 7 S c s l x Q n S 6 j V I n u + c d U R A s U 3 A u C s O Q a U q S x o S o 5 N / H 2 1 k b u q m z H G 2 s l F B o p X 4 D O Q O d W S K E p q j J V 3 C + I Q n J b h f u c T 1 L K q c 4 v U a / h L v j D O F h Q m R n C 5 G k F N V u i q c z n S o u B 4 m s h b T L 3 D 7 Q P N x v v 2 h J 0 / F Q H H Z / P A 1 8 A m l T g h Q Q N j M i 1 m I L e h m T j j T j c U + t q X d 2 X G X f B M 8 g 0 Q I 1 G e M Q C e 8 V Z t s C 6 M m H C x e W Q K j k 7 g G s 0 U H N y R T n / n 4 4 T 1 G z J Z F b X 3 g B X K c O n v c N 2 y / a W 4 6 v E D + 8 j a 1 h B M r T m a P J T S V e t c Z Z Q 0 o v J I z m P 6 3 h B R p D q D P A Q F 8 t X p t m O f 4 7 b j e q + F m a I y B g k o C 5 c J + 8 C F 8 g 4 Z x W 6 D n 8 e f U / I G R m O B t / 2 r X w t 4 6 / e D u e 2 n s J r E O r e z F U 5 b s 5 Y l 4 k q 7 D f G N X w b T T s 6 J B W H d d h E r a M p + O 8 X 4 T n l R n e P v + I 0 N X Q 3 l K / B 7 V r E i 6 i / r y 7 0 z s w v 9 s K q T j 8 D E m N v e O p 9 O + G K n X C r t o d X T e + f u 6 b h i T X 4 B f v D 2 T 4 n b h A H e f I O c b A v 2 y J N l l e t E Z f s + K z 3 j g / 7 7 o e z X + I t l s s x k n 1 8 A 2 o O 0 W 4 x e f Q c F 7 8 B U E s B A i 0 A F A A C A A g A + G y e T J l 1 A l W n A A A A + A A A A B I A A A A A A A A A A A A A A A A A A A A A A E N v b m Z p Z y 9 Q Y W N r Y W d l L n h t b F B L A Q I t A B Q A A g A I A P h s n k w P y u m r p A A A A O k A A A A T A A A A A A A A A A A A A A A A A P M A A A B b Q 2 9 u d G V u d F 9 U e X B l c 1 0 u e G 1 s U E s B A i 0 A F A A C A A g A + G y e T G p F 0 8 Y v A g A A x A c A A B M A A A A A A A A A A A A A A A A A 5 A E A A E Z v c m 1 1 b G F z L 1 N l Y 3 R p b 2 4 x L m 1 Q S w U G A A A A A A M A A w D C A A A A Y A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R I A A A A A A A D f E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w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V G F y Z 2 V 0 I i B W Y W x 1 Z T 0 i c 1 R h Y m x l X z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Q t M z B U M T g 6 M z k 6 N D g u N z Q 3 M T k 1 O V o i I C 8 + P E V u d H J 5 I F R 5 c G U 9 I k Z p b G x D b 2 x 1 b W 5 U e X B l c y I g V m F s d W U 9 I n N C U V V G Q l F V R k F 3 W T 0 i I C 8 + P E V u d H J 5 I F R 5 c G U 9 I k Z p b G x D b 2 x 1 b W 5 O Y W 1 l c y I g V m F s d W U 9 I n N b J n F 1 b 3 Q 7 U m F u Z 2 V c b i h t Z X R l c n M p J n F 1 b 3 Q 7 L C Z x d W 9 0 O 0 V s Z X Z h d G l v b l x y X G 5 B b m d s Z V x y X G 4 o Z G V n c m V l c y k m c X V v d D s s J n F 1 b 3 Q 7 R m x p Z 2 h 0 X H J c b l R p b W V c c l x u K H N l Y 2 9 u Z H M p J n F 1 b 3 Q 7 L C Z x d W 9 0 O 0 F u Z 2 x l X H J c b m 9 m I E Z h b G x c c l x u K G R l Z 3 J l Z X M p J n F 1 b 3 Q 7 L C Z x d W 9 0 O 1 N 0 c m l r a W 5 n X H J c b l Z l b G 9 j a X R 5 X H J c b i h t Z X R l c n M v c 2 V j b 2 5 k K S Z x d W 9 0 O y w m c X V v d D t E Y W 5 n Z X I g W m 9 u Z V x y X G 4 o Z m 9 y I G E g M T A g e C A z M F x y X G 5 t Z X R l c i B 0 Y X J n Z X Q p J n F 1 b 3 Q 7 L C Z x d W 9 0 O 0 R p c 3 B l c n N p b 2 5 c c l x u K G 1 l d G V y c y k m c X V v d D s s J n F 1 b 3 Q 7 Q X J t b 3 V y I F B l b m V 0 c m F 0 a W 9 u I D I p X G 4 o b W l s b G l t Z X R l c n M p X G 5 C R U x U I C 0 g R E V D S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A v Q 2 h h b m d l Z C B U e X B l L n t S Y W 5 n Z V x y X G 4 o b W V 0 Z X J z K S w w f S Z x d W 9 0 O y w m c X V v d D t T Z W N 0 a W 9 u M S 9 U Y W J s Z S A w L 0 N o Y W 5 n Z W Q g V H l w Z T E u e 0 V s Z X Z h d G l v b l x y X G 5 B b m d s Z V x y X G 4 o Z G V n c m V l c y k s M X 0 m c X V v d D s s J n F 1 b 3 Q 7 U 2 V j d G l v b j E v V G F i b G U g M C 9 D a G F u Z 2 V k I F R 5 c G U x L n t G b G l n a H R c c l x u V G l t Z V x y X G 4 o c 2 V j b 2 5 k c y k s M n 0 m c X V v d D s s J n F 1 b 3 Q 7 U 2 V j d G l v b j E v V G F i b G U g M C 9 D a G F u Z 2 V k I F R 5 c G U x L n t B b m d s Z V x y X G 5 v Z i B G Y W x s X H J c b i h k Z W d y Z W V z K S w z f S Z x d W 9 0 O y w m c X V v d D t T Z W N 0 a W 9 u M S 9 U Y W J s Z S A w L 0 N o Y W 5 n Z W Q g V H l w Z T E u e 1 N 0 c m l r a W 5 n X H J c b l Z l b G 9 j a X R 5 X H J c b i h t Z X R l c n M v c 2 V j b 2 5 k K S w 0 f S Z x d W 9 0 O y w m c X V v d D t T Z W N 0 a W 9 u M S 9 U Y W J s Z S A w L 0 N o Y W 5 n Z W Q g V H l w Z T E u e 0 R h b m d l c i B a b 2 5 l X H J c b i h m b 3 I g Y S A x M C B 4 I D M w X H J c b m 1 l d G V y I H R h c m d l d C k s N X 0 m c X V v d D s s J n F 1 b 3 Q 7 U 2 V j d G l v b j E v V G F i b G U g M C 9 D a G F u Z 2 V k I F R 5 c G U u e 0 R p c 3 B l c n N p b 2 5 c c l x u K G 1 l d G V y c y k s N n 0 m c X V v d D s s J n F 1 b 3 Q 7 U 2 V j d G l v b j E v V G F i b G U g M C 9 D a G F u Z 2 V k I F R 5 c G U u e 0 F y b W 9 1 c i B Q Z W 5 l d H J h d G l v b i A y K V x y X G 4 o b W l s b G l t Z X R l c n M p X H J c b k J F T F Q g L S B E R U N L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R h Y m x l I D A v Q 2 h h b m d l Z C B U e X B l L n t S Y W 5 n Z V x y X G 4 o b W V 0 Z X J z K S w w f S Z x d W 9 0 O y w m c X V v d D t T Z W N 0 a W 9 u M S 9 U Y W J s Z S A w L 0 N o Y W 5 n Z W Q g V H l w Z T E u e 0 V s Z X Z h d G l v b l x y X G 5 B b m d s Z V x y X G 4 o Z G V n c m V l c y k s M X 0 m c X V v d D s s J n F 1 b 3 Q 7 U 2 V j d G l v b j E v V G F i b G U g M C 9 D a G F u Z 2 V k I F R 5 c G U x L n t G b G l n a H R c c l x u V G l t Z V x y X G 4 o c 2 V j b 2 5 k c y k s M n 0 m c X V v d D s s J n F 1 b 3 Q 7 U 2 V j d G l v b j E v V G F i b G U g M C 9 D a G F u Z 2 V k I F R 5 c G U x L n t B b m d s Z V x y X G 5 v Z i B G Y W x s X H J c b i h k Z W d y Z W V z K S w z f S Z x d W 9 0 O y w m c X V v d D t T Z W N 0 a W 9 u M S 9 U Y W J s Z S A w L 0 N o Y W 5 n Z W Q g V H l w Z T E u e 1 N 0 c m l r a W 5 n X H J c b l Z l b G 9 j a X R 5 X H J c b i h t Z X R l c n M v c 2 V j b 2 5 k K S w 0 f S Z x d W 9 0 O y w m c X V v d D t T Z W N 0 a W 9 u M S 9 U Y W J s Z S A w L 0 N o Y W 5 n Z W Q g V H l w Z T E u e 0 R h b m d l c i B a b 2 5 l X H J c b i h m b 3 I g Y S A x M C B 4 I D M w X H J c b m 1 l d G V y I H R h c m d l d C k s N X 0 m c X V v d D s s J n F 1 b 3 Q 7 U 2 V j d G l v b j E v V G F i b G U g M C 9 D a G F u Z 2 V k I F R 5 c G U u e 0 R p c 3 B l c n N p b 2 5 c c l x u K G 1 l d G V y c y k s N n 0 m c X V v d D s s J n F 1 b 3 Q 7 U 2 V j d G l v b j E v V G F i b G U g M C 9 D a G F u Z 2 V k I F R 5 c G U u e 0 F y b W 9 1 c i B Q Z W 5 l d H J h d G l v b i A y K V x y X G 4 o b W l s b G l t Z X R l c n M p X H J c b k J F T F Q g L S B E R U N L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S Z W 5 h b W V k J T I w Q 2 9 s d W 1 u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A M e G X p Z + / U C N c o f q D H r b b w A A A A A C A A A A A A A Q Z g A A A A E A A C A A A A C r G / r h V n n G k N k r c d f A i J h A h / E Y S 5 W + H v y N D C l R u L / 9 O A A A A A A O g A A A A A I A A C A A A A C l w X X M 2 L D c c X a 7 o X z x l F 4 / J 6 2 4 K O I 2 7 N P H n u c o V 3 E I C 1 A A A A D c o i m P E z p 1 k k F l m p R + C O C 3 z Z c M y Q 8 e X D N J d S E c / e X a O j D W X c 7 S o J a y n v g 0 k n Y + k m 2 N K 1 e Z j 9 0 + R V W Y z 5 x / p 8 S 3 B D U 8 8 s 1 k N M 5 4 S 5 e 9 u h q G 5 E A A A A B h + / + X l F 1 d V g G 8 S + N H C 4 w W J X i 1 r Z p H w X E U l G h B d h 2 / I k u 9 K b b B F e B n 7 s B b R n S g 4 O y F i w v u o 6 9 V U C q k N 0 d 0 0 G 4 z < / D a t a M a s h u p > 
</file>

<file path=customXml/itemProps1.xml><?xml version="1.0" encoding="utf-8"?>
<ds:datastoreItem xmlns:ds="http://schemas.openxmlformats.org/officeDocument/2006/customXml" ds:itemID="{C8F9A20C-7762-4960-A18E-88C1CA8E020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DangerSpace2700</vt:lpstr>
      <vt:lpstr>DangerSpace1900</vt:lpstr>
      <vt:lpstr>Bismarck</vt:lpstr>
      <vt:lpstr>MyGraphRead</vt:lpstr>
      <vt:lpstr>_h</vt:lpstr>
      <vt:lpstr>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Biegert</dc:creator>
  <cp:lastModifiedBy>Mark</cp:lastModifiedBy>
  <dcterms:created xsi:type="dcterms:W3CDTF">2013-03-22T01:27:30Z</dcterms:created>
  <dcterms:modified xsi:type="dcterms:W3CDTF">2018-05-01T00:55:55Z</dcterms:modified>
</cp:coreProperties>
</file>