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ppt" ContentType="application/vnd.ms-powerpoi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4625"/>
  </bookViews>
  <sheets>
    <sheet name="Facts From Figures" sheetId="19" r:id="rId1"/>
    <sheet name="Example_1" sheetId="9" r:id="rId2"/>
    <sheet name="Example_2" sheetId="15" r:id="rId3"/>
    <sheet name="Example_3" sheetId="17" r:id="rId4"/>
    <sheet name="Example_4" sheetId="20" r:id="rId5"/>
  </sheets>
  <externalReferences>
    <externalReference r:id="rId6"/>
  </externalReferences>
  <definedNames>
    <definedName name="_DataItems" localSheetId="1">Example_1!$N$40</definedName>
    <definedName name="_DataItems" localSheetId="2">Example_2!$N$40</definedName>
    <definedName name="_DataItems" localSheetId="3">Example_3!$N$40</definedName>
    <definedName name="_DataItems" localSheetId="4">Example_4!$N$40</definedName>
    <definedName name="_GAve" localSheetId="1">Example_1!$R$40</definedName>
    <definedName name="_GAve" localSheetId="2">Example_2!$R$40</definedName>
    <definedName name="_GAve" localSheetId="3">Example_3!$R$40</definedName>
    <definedName name="_GAve" localSheetId="4">Example_4!$R$40</definedName>
    <definedName name="_Oper" localSheetId="1">OFFSET(Example_1!$B$41,0,0,COUNT(Example_1!$B$41:$B$999),1)</definedName>
    <definedName name="_Oper" localSheetId="2">OFFSET(Example_2!$B$41,0,0,COUNT(Example_2!$B$41:$B$1000),1)</definedName>
    <definedName name="_Oper" localSheetId="3">OFFSET(Example_3!$B$41,0,0,COUNT(Example_3!$B$41:$B$999),1)</definedName>
    <definedName name="_Oper" localSheetId="4">OFFSET(Example_4!$B$41,0,0,COUNT(Example_4!$B$41:$B$999),1)</definedName>
    <definedName name="_Operator" localSheetId="1">Example_1!$L$40</definedName>
    <definedName name="_Operator" localSheetId="2">Example_2!$L$40</definedName>
    <definedName name="_Operator" localSheetId="3">Example_3!$L$40</definedName>
    <definedName name="_Operator" localSheetId="4">Example_4!$L$40</definedName>
    <definedName name="_Part" localSheetId="1">OFFSET(Example_1!$A$41,0,0,COUNT(Example_1!$A$41:$A$999),1)</definedName>
    <definedName name="_Part" localSheetId="2">OFFSET(Example_2!$A$41,0,0,COUNT(Example_2!$A$41:$A$1000),1)</definedName>
    <definedName name="_Part" localSheetId="3">OFFSET(Example_3!$A$41,0,0,COUNT(Example_3!$A$41:$A$999),1)</definedName>
    <definedName name="_Part" localSheetId="4">OFFSET(Example_4!$A$41,0,0,COUNT(Example_4!$A$41:$A$999),1)</definedName>
    <definedName name="_Parts" localSheetId="1">Example_1!$I$40</definedName>
    <definedName name="_Parts" localSheetId="2">Example_2!$I$40</definedName>
    <definedName name="_Parts" localSheetId="3">Example_3!$I$40</definedName>
    <definedName name="_Parts" localSheetId="4">Example_4!$I$40</definedName>
    <definedName name="_Rep" localSheetId="1">Example_1!$P$40</definedName>
    <definedName name="_Rep" localSheetId="2">Example_2!$P$40</definedName>
    <definedName name="_Rep" localSheetId="3">Example_3!$P$40</definedName>
    <definedName name="_Rep" localSheetId="4">Example_4!$P$40</definedName>
    <definedName name="_Temp1" localSheetId="1">OFFSET(Example_1!$D$41,0,0,COUNT(Example_1!$D$41:$D$999),1)</definedName>
    <definedName name="_Temp1" localSheetId="2">OFFSET(Example_2!$D$41,0,0,COUNT(Example_2!$D$41:$D$1000),1)</definedName>
    <definedName name="_Temp1" localSheetId="3">OFFSET(Example_3!$D$41,0,0,COUNT(Example_3!$D$41:$D$999),1)</definedName>
    <definedName name="_Temp1" localSheetId="4">OFFSET(Example_4!$D$41,0,0,COUNT(Example_4!$D$41:$D$999),1)</definedName>
    <definedName name="_Temp2" localSheetId="1">OFFSET(Example_1!$E$41,0,0,COUNT(Example_1!$E$41:$E$999),1)</definedName>
    <definedName name="_Temp2" localSheetId="2">OFFSET(Example_2!$E$41,0,0,COUNT(Example_2!$E$41:$E$1000),1)</definedName>
    <definedName name="_Temp2" localSheetId="3">OFFSET(Example_3!$E$41,0,0,COUNT(Example_3!$E$41:$E$999),1)</definedName>
    <definedName name="_Temp2" localSheetId="4">OFFSET(Example_4!$E$41,0,0,COUNT(Example_4!$E$41:$E$999),1)</definedName>
    <definedName name="_TolRange" localSheetId="1">Example_1!$D$37</definedName>
    <definedName name="_TolRange" localSheetId="2">Example_2!$D$37</definedName>
    <definedName name="_TolRange" localSheetId="3">Example_3!$D$37</definedName>
    <definedName name="_TolRange" localSheetId="4">Example_4!$D$37</definedName>
    <definedName name="_Val" localSheetId="1">OFFSET(Example_1!$C$41,0,0,COUNT(Example_1!$C$41:$C$999),1)</definedName>
    <definedName name="_Val" localSheetId="2">OFFSET(Example_2!$C$41,0,0,COUNT(Example_2!$C$41:$C$1000),1)</definedName>
    <definedName name="_Val" localSheetId="3">OFFSET(Example_3!$C$41,0,0,COUNT(Example_3!$C$41:$C$999),1)</definedName>
    <definedName name="_Val" localSheetId="4">OFFSET(Example_4!$C$41,0,0,COUNT(Example_4!$C$41:$C$999),1)</definedName>
    <definedName name="Rvec">ROW([1]Sheet1!$A$1:$A$750)-ROW([1]Sheet1!$A$1)+1</definedName>
  </definedNames>
  <calcPr calcId="145621"/>
</workbook>
</file>

<file path=xl/calcChain.xml><?xml version="1.0" encoding="utf-8"?>
<calcChain xmlns="http://schemas.openxmlformats.org/spreadsheetml/2006/main">
  <c r="A10" i="19" l="1"/>
  <c r="A11" i="19"/>
  <c r="A12" i="19"/>
  <c r="A13" i="19"/>
  <c r="A9" i="19"/>
  <c r="C8" i="19"/>
  <c r="D8" i="19"/>
  <c r="E8" i="19"/>
  <c r="F8" i="19"/>
  <c r="B8" i="19"/>
  <c r="R40" i="20" l="1"/>
  <c r="R41" i="20" s="1" a="1"/>
  <c r="R41" i="20" s="1"/>
  <c r="C17" i="20" s="1"/>
  <c r="N40" i="20"/>
  <c r="B17" i="20" s="1"/>
  <c r="R40" i="9" a="1"/>
  <c r="R40" i="9" s="1"/>
  <c r="B14" i="20" l="1"/>
  <c r="P40" i="20"/>
  <c r="M58" i="20" a="1"/>
  <c r="M58" i="20" s="1"/>
  <c r="M53" i="20" a="1"/>
  <c r="M53" i="20" s="1"/>
  <c r="B15" i="20"/>
  <c r="M51" i="20" a="1"/>
  <c r="M51" i="20" s="1"/>
  <c r="M44" i="20" a="1"/>
  <c r="M44" i="20" s="1"/>
  <c r="M41" i="20" l="1" a="1"/>
  <c r="M41" i="20" s="1"/>
  <c r="E61" i="20" s="1" a="1"/>
  <c r="E61" i="20" s="1"/>
  <c r="M45" i="20" a="1"/>
  <c r="M45" i="20" s="1"/>
  <c r="M57" i="20" a="1"/>
  <c r="M57" i="20" s="1"/>
  <c r="M46" i="20" a="1"/>
  <c r="M46" i="20" s="1"/>
  <c r="M48" i="20" a="1"/>
  <c r="M48" i="20" s="1"/>
  <c r="M43" i="20" a="1"/>
  <c r="M43" i="20" s="1"/>
  <c r="E127" i="20" s="1" a="1"/>
  <c r="E127" i="20" s="1"/>
  <c r="M54" i="20" a="1"/>
  <c r="M54" i="20" s="1"/>
  <c r="M42" i="20" a="1"/>
  <c r="M42" i="20" s="1"/>
  <c r="E94" i="20" s="1" a="1"/>
  <c r="E94" i="20" s="1"/>
  <c r="M47" i="20" a="1"/>
  <c r="M47" i="20" s="1"/>
  <c r="M52" i="20" a="1"/>
  <c r="M52" i="20" s="1"/>
  <c r="M49" i="20" a="1"/>
  <c r="M49" i="20" s="1"/>
  <c r="M55" i="20" a="1"/>
  <c r="M55" i="20" s="1"/>
  <c r="J45" i="20" a="1"/>
  <c r="J45" i="20" s="1"/>
  <c r="D55" i="20" s="1" a="1"/>
  <c r="D55" i="20" s="1"/>
  <c r="M50" i="20" a="1"/>
  <c r="M50" i="20" s="1"/>
  <c r="J42" i="20" a="1"/>
  <c r="J42" i="20" s="1"/>
  <c r="D106" i="20" s="1" a="1"/>
  <c r="D106" i="20" s="1"/>
  <c r="M56" i="20" a="1"/>
  <c r="M56" i="20" s="1"/>
  <c r="J44" i="20" a="1"/>
  <c r="J44" i="20" s="1"/>
  <c r="D81" i="20" s="1" a="1"/>
  <c r="D81" i="20" s="1"/>
  <c r="J54" i="20" a="1"/>
  <c r="J54" i="20" s="1"/>
  <c r="J46" i="20" a="1"/>
  <c r="J46" i="20" s="1"/>
  <c r="D116" i="20" s="1" a="1"/>
  <c r="D116" i="20" s="1"/>
  <c r="B16" i="20"/>
  <c r="J43" i="20" a="1"/>
  <c r="J43" i="20" s="1"/>
  <c r="D109" i="20" s="1" a="1"/>
  <c r="D109" i="20" s="1"/>
  <c r="J49" i="20" a="1"/>
  <c r="J49" i="20" s="1"/>
  <c r="D96" i="20" s="1" a="1"/>
  <c r="D96" i="20" s="1"/>
  <c r="J47" i="20" a="1"/>
  <c r="J47" i="20" s="1"/>
  <c r="D91" i="20" s="1" a="1"/>
  <c r="D91" i="20" s="1"/>
  <c r="J51" i="20" a="1"/>
  <c r="J51" i="20" s="1"/>
  <c r="J48" i="20" a="1"/>
  <c r="J48" i="20" s="1"/>
  <c r="D124" i="20" s="1" a="1"/>
  <c r="D124" i="20" s="1"/>
  <c r="J53" i="20" a="1"/>
  <c r="J53" i="20" s="1"/>
  <c r="J50" i="20" a="1"/>
  <c r="J50" i="20" s="1"/>
  <c r="D99" i="20" s="1" a="1"/>
  <c r="D99" i="20" s="1"/>
  <c r="J58" i="20" a="1"/>
  <c r="J58" i="20" s="1"/>
  <c r="J52" i="20" a="1"/>
  <c r="J52" i="20" s="1"/>
  <c r="J56" i="20" a="1"/>
  <c r="J56" i="20" s="1"/>
  <c r="J41" i="20" a="1"/>
  <c r="J41" i="20" s="1"/>
  <c r="J57" i="20" a="1"/>
  <c r="J57" i="20" s="1"/>
  <c r="J55" i="20" a="1"/>
  <c r="J55" i="20" s="1"/>
  <c r="D76" i="20" l="1" a="1"/>
  <c r="D76" i="20" s="1"/>
  <c r="E62" i="20" a="1"/>
  <c r="E62" i="20" s="1"/>
  <c r="D75" i="20" a="1"/>
  <c r="D75" i="20" s="1"/>
  <c r="D74" i="20" a="1"/>
  <c r="D74" i="20" s="1"/>
  <c r="D104" i="20" a="1"/>
  <c r="D104" i="20" s="1"/>
  <c r="D46" i="20" a="1"/>
  <c r="D46" i="20" s="1"/>
  <c r="D105" i="20" a="1"/>
  <c r="D105" i="20" s="1"/>
  <c r="E45" i="20" a="1"/>
  <c r="E45" i="20" s="1"/>
  <c r="E50" i="20" a="1"/>
  <c r="E50" i="20" s="1"/>
  <c r="E48" i="20" a="1"/>
  <c r="E48" i="20" s="1"/>
  <c r="E47" i="20" a="1"/>
  <c r="E47" i="20" s="1"/>
  <c r="E54" i="20" a="1"/>
  <c r="E54" i="20" s="1"/>
  <c r="E41" i="20" a="1"/>
  <c r="E41" i="20" s="1"/>
  <c r="E68" i="20" a="1"/>
  <c r="E68" i="20" s="1"/>
  <c r="E60" i="20" a="1"/>
  <c r="E60" i="20" s="1"/>
  <c r="E67" i="20" a="1"/>
  <c r="E67" i="20" s="1"/>
  <c r="E55" i="20" a="1"/>
  <c r="E55" i="20" s="1"/>
  <c r="E42" i="20" a="1"/>
  <c r="E42" i="20" s="1"/>
  <c r="E63" i="20" a="1"/>
  <c r="E63" i="20" s="1"/>
  <c r="E111" i="20" a="1"/>
  <c r="E111" i="20" s="1"/>
  <c r="E51" i="20" a="1"/>
  <c r="E51" i="20" s="1"/>
  <c r="E57" i="20" a="1"/>
  <c r="E57" i="20" s="1"/>
  <c r="E46" i="20" a="1"/>
  <c r="E46" i="20" s="1"/>
  <c r="E70" i="20" a="1"/>
  <c r="E70" i="20" s="1"/>
  <c r="E101" i="20" a="1"/>
  <c r="E101" i="20" s="1"/>
  <c r="E78" i="20" a="1"/>
  <c r="E78" i="20" s="1"/>
  <c r="E82" i="20" a="1"/>
  <c r="E82" i="20" s="1"/>
  <c r="E79" i="20" a="1"/>
  <c r="E79" i="20" s="1"/>
  <c r="E77" i="20" a="1"/>
  <c r="E77" i="20" s="1"/>
  <c r="E104" i="20" a="1"/>
  <c r="E104" i="20" s="1"/>
  <c r="E102" i="20" a="1"/>
  <c r="E102" i="20" s="1"/>
  <c r="E120" i="20" a="1"/>
  <c r="E120" i="20" s="1"/>
  <c r="E122" i="20" a="1"/>
  <c r="E122" i="20" s="1"/>
  <c r="E129" i="20" a="1"/>
  <c r="E129" i="20" s="1"/>
  <c r="E97" i="20" a="1"/>
  <c r="E97" i="20" s="1"/>
  <c r="E69" i="20" a="1"/>
  <c r="E69" i="20" s="1"/>
  <c r="E117" i="20" a="1"/>
  <c r="E117" i="20" s="1"/>
  <c r="E124" i="20" a="1"/>
  <c r="E124" i="20" s="1"/>
  <c r="E106" i="20" a="1"/>
  <c r="E106" i="20" s="1"/>
  <c r="E43" i="20" a="1"/>
  <c r="E43" i="20" s="1"/>
  <c r="E64" i="20" a="1"/>
  <c r="E64" i="20" s="1"/>
  <c r="E66" i="20" a="1"/>
  <c r="E66" i="20" s="1"/>
  <c r="E44" i="20" a="1"/>
  <c r="E44" i="20" s="1"/>
  <c r="E49" i="20" a="1"/>
  <c r="E49" i="20" s="1"/>
  <c r="E113" i="20" a="1"/>
  <c r="E113" i="20" s="1"/>
  <c r="E108" i="20" a="1"/>
  <c r="E108" i="20" s="1"/>
  <c r="E115" i="20" a="1"/>
  <c r="E115" i="20" s="1"/>
  <c r="E118" i="20" a="1"/>
  <c r="E118" i="20" s="1"/>
  <c r="D120" i="20" a="1"/>
  <c r="D120" i="20" s="1"/>
  <c r="E95" i="20" a="1"/>
  <c r="E95" i="20" s="1"/>
  <c r="E53" i="20" a="1"/>
  <c r="E53" i="20" s="1"/>
  <c r="E80" i="20" a="1"/>
  <c r="E80" i="20" s="1"/>
  <c r="E84" i="20" a="1"/>
  <c r="E84" i="20" s="1"/>
  <c r="E86" i="20" a="1"/>
  <c r="E86" i="20" s="1"/>
  <c r="E76" i="20" a="1"/>
  <c r="E76" i="20" s="1"/>
  <c r="E81" i="20" a="1"/>
  <c r="E81" i="20" s="1"/>
  <c r="E92" i="20" a="1"/>
  <c r="E92" i="20" s="1"/>
  <c r="E98" i="20" a="1"/>
  <c r="E98" i="20" s="1"/>
  <c r="E87" i="20" a="1"/>
  <c r="E87" i="20" s="1"/>
  <c r="E83" i="20" a="1"/>
  <c r="E83" i="20" s="1"/>
  <c r="E85" i="20" a="1"/>
  <c r="E85" i="20" s="1"/>
  <c r="E100" i="20" a="1"/>
  <c r="E100" i="20" s="1"/>
  <c r="E71" i="20" a="1"/>
  <c r="E71" i="20" s="1"/>
  <c r="E75" i="20" a="1"/>
  <c r="E75" i="20" s="1"/>
  <c r="E72" i="20" a="1"/>
  <c r="E72" i="20" s="1"/>
  <c r="E93" i="20" a="1"/>
  <c r="E93" i="20" s="1"/>
  <c r="E91" i="20" a="1"/>
  <c r="E91" i="20" s="1"/>
  <c r="E88" i="20" a="1"/>
  <c r="E88" i="20" s="1"/>
  <c r="E74" i="20" a="1"/>
  <c r="E74" i="20" s="1"/>
  <c r="E73" i="20" a="1"/>
  <c r="E73" i="20" s="1"/>
  <c r="E89" i="20" a="1"/>
  <c r="E89" i="20" s="1"/>
  <c r="E96" i="20" a="1"/>
  <c r="E96" i="20" s="1"/>
  <c r="E99" i="20" a="1"/>
  <c r="E99" i="20" s="1"/>
  <c r="E90" i="20" a="1"/>
  <c r="E90" i="20" s="1"/>
  <c r="D84" i="20" a="1"/>
  <c r="D84" i="20" s="1"/>
  <c r="D107" i="20" a="1"/>
  <c r="D107" i="20" s="1"/>
  <c r="D47" i="20" a="1"/>
  <c r="D47" i="20" s="1"/>
  <c r="D52" i="20" a="1"/>
  <c r="D52" i="20" s="1"/>
  <c r="D110" i="20" a="1"/>
  <c r="D110" i="20" s="1"/>
  <c r="E105" i="20" a="1"/>
  <c r="E105" i="20" s="1"/>
  <c r="E121" i="20" a="1"/>
  <c r="E121" i="20" s="1"/>
  <c r="E112" i="20" a="1"/>
  <c r="E112" i="20" s="1"/>
  <c r="E128" i="20" a="1"/>
  <c r="E128" i="20" s="1"/>
  <c r="E103" i="20" a="1"/>
  <c r="E103" i="20" s="1"/>
  <c r="E119" i="20" a="1"/>
  <c r="E119" i="20" s="1"/>
  <c r="E110" i="20" a="1"/>
  <c r="E110" i="20" s="1"/>
  <c r="E126" i="20" a="1"/>
  <c r="E126" i="20" s="1"/>
  <c r="D111" i="20" a="1"/>
  <c r="D111" i="20" s="1"/>
  <c r="E109" i="20" a="1"/>
  <c r="E109" i="20" s="1"/>
  <c r="E125" i="20" a="1"/>
  <c r="E125" i="20" s="1"/>
  <c r="E116" i="20" a="1"/>
  <c r="E116" i="20" s="1"/>
  <c r="E107" i="20" a="1"/>
  <c r="E107" i="20" s="1"/>
  <c r="E123" i="20" a="1"/>
  <c r="E123" i="20" s="1"/>
  <c r="E114" i="20" a="1"/>
  <c r="E114" i="20" s="1"/>
  <c r="E130" i="20" a="1"/>
  <c r="E130" i="20" s="1"/>
  <c r="D77" i="20" a="1"/>
  <c r="D77" i="20" s="1"/>
  <c r="D108" i="20" a="1"/>
  <c r="D108" i="20" s="1"/>
  <c r="D88" i="20" a="1"/>
  <c r="D88" i="20" s="1"/>
  <c r="D86" i="20" a="1"/>
  <c r="D86" i="20" s="1"/>
  <c r="D80" i="20" a="1"/>
  <c r="D80" i="20" s="1"/>
  <c r="D83" i="20" a="1"/>
  <c r="D83" i="20" s="1"/>
  <c r="D115" i="20" a="1"/>
  <c r="D115" i="20" s="1"/>
  <c r="D114" i="20" a="1"/>
  <c r="D114" i="20" s="1"/>
  <c r="D113" i="20" a="1"/>
  <c r="D113" i="20" s="1"/>
  <c r="D57" i="20" a="1"/>
  <c r="D57" i="20" s="1"/>
  <c r="D78" i="20" a="1"/>
  <c r="D78" i="20" s="1"/>
  <c r="D82" i="20" a="1"/>
  <c r="D82" i="20" s="1"/>
  <c r="D95" i="20" a="1"/>
  <c r="D95" i="20" s="1"/>
  <c r="D127" i="20" a="1"/>
  <c r="D127" i="20" s="1"/>
  <c r="D126" i="20" a="1"/>
  <c r="D126" i="20" s="1"/>
  <c r="D125" i="20" a="1"/>
  <c r="D125" i="20" s="1"/>
  <c r="D112" i="20" a="1"/>
  <c r="D112" i="20" s="1"/>
  <c r="D85" i="20" a="1"/>
  <c r="D85" i="20" s="1"/>
  <c r="D67" i="20" a="1"/>
  <c r="D67" i="20" s="1"/>
  <c r="D97" i="20" a="1"/>
  <c r="D97" i="20" s="1"/>
  <c r="D79" i="20" a="1"/>
  <c r="D79" i="20" s="1"/>
  <c r="D122" i="20" a="1"/>
  <c r="D122" i="20" s="1"/>
  <c r="D121" i="20" a="1"/>
  <c r="D121" i="20" s="1"/>
  <c r="D42" i="20" a="1"/>
  <c r="D42" i="20" s="1"/>
  <c r="D71" i="20" a="1"/>
  <c r="D71" i="20" s="1"/>
  <c r="D87" i="20" a="1"/>
  <c r="D87" i="20" s="1"/>
  <c r="D117" i="20" a="1"/>
  <c r="D117" i="20" s="1"/>
  <c r="D72" i="20" a="1"/>
  <c r="D72" i="20" s="1"/>
  <c r="D90" i="20" a="1"/>
  <c r="D90" i="20" s="1"/>
  <c r="D63" i="20" a="1"/>
  <c r="D63" i="20" s="1"/>
  <c r="D103" i="20" a="1"/>
  <c r="D103" i="20" s="1"/>
  <c r="D119" i="20" a="1"/>
  <c r="D119" i="20" s="1"/>
  <c r="D73" i="20" a="1"/>
  <c r="D73" i="20" s="1"/>
  <c r="D98" i="20" a="1"/>
  <c r="D98" i="20" s="1"/>
  <c r="D130" i="20" a="1"/>
  <c r="D130" i="20" s="1"/>
  <c r="D128" i="20" a="1"/>
  <c r="D128" i="20" s="1"/>
  <c r="D62" i="20" a="1"/>
  <c r="D62" i="20" s="1"/>
  <c r="D89" i="20" a="1"/>
  <c r="D89" i="20" s="1"/>
  <c r="D123" i="20" a="1"/>
  <c r="D123" i="20" s="1"/>
  <c r="D102" i="20" a="1"/>
  <c r="D102" i="20" s="1"/>
  <c r="D118" i="20" a="1"/>
  <c r="D118" i="20" s="1"/>
  <c r="D93" i="20" a="1"/>
  <c r="D93" i="20" s="1"/>
  <c r="D100" i="20" a="1"/>
  <c r="D100" i="20" s="1"/>
  <c r="D64" i="20" a="1"/>
  <c r="D64" i="20" s="1"/>
  <c r="D129" i="20" a="1"/>
  <c r="D129" i="20" s="1"/>
  <c r="D68" i="20" a="1"/>
  <c r="D68" i="20" s="1"/>
  <c r="D94" i="20" a="1"/>
  <c r="D94" i="20" s="1"/>
  <c r="D101" i="20" a="1"/>
  <c r="D101" i="20" s="1"/>
  <c r="D92" i="20" a="1"/>
  <c r="D92" i="20" s="1"/>
  <c r="E65" i="20" a="1"/>
  <c r="E65" i="20" s="1"/>
  <c r="D60" i="20" a="1"/>
  <c r="D60" i="20" s="1"/>
  <c r="D69" i="20" a="1"/>
  <c r="D69" i="20" s="1"/>
  <c r="D48" i="20" a="1"/>
  <c r="D48" i="20" s="1"/>
  <c r="D65" i="20" a="1"/>
  <c r="D65" i="20" s="1"/>
  <c r="D58" i="20" a="1"/>
  <c r="D58" i="20" s="1"/>
  <c r="D44" i="20" a="1"/>
  <c r="D44" i="20" s="1"/>
  <c r="D70" i="20" a="1"/>
  <c r="D70" i="20" s="1"/>
  <c r="D50" i="20" a="1"/>
  <c r="D50" i="20" s="1"/>
  <c r="E59" i="20" a="1"/>
  <c r="E59" i="20" s="1"/>
  <c r="D45" i="20" a="1"/>
  <c r="D45" i="20" s="1"/>
  <c r="D54" i="20" a="1"/>
  <c r="D54" i="20" s="1"/>
  <c r="D49" i="20" a="1"/>
  <c r="D49" i="20" s="1"/>
  <c r="D59" i="20" a="1"/>
  <c r="D59" i="20" s="1"/>
  <c r="E58" i="20" a="1"/>
  <c r="E58" i="20" s="1"/>
  <c r="E52" i="20" a="1"/>
  <c r="E52" i="20" s="1"/>
  <c r="E56" i="20" a="1"/>
  <c r="E56" i="20" s="1"/>
  <c r="D53" i="20" a="1"/>
  <c r="D53" i="20" s="1"/>
  <c r="D43" i="20" a="1"/>
  <c r="D43" i="20" s="1"/>
  <c r="D51" i="20" a="1"/>
  <c r="D51" i="20" s="1"/>
  <c r="D61" i="20" a="1"/>
  <c r="D61" i="20" s="1"/>
  <c r="D56" i="20" a="1"/>
  <c r="D56" i="20" s="1"/>
  <c r="D41" i="20" a="1"/>
  <c r="D41" i="20" s="1"/>
  <c r="D66" i="20" a="1"/>
  <c r="D66" i="20" s="1"/>
  <c r="R43" i="20" l="1" a="1"/>
  <c r="R43" i="20" s="1"/>
  <c r="C15" i="20" s="1"/>
  <c r="D15" i="20" s="1"/>
  <c r="R42" i="20" a="1"/>
  <c r="R42" i="20" s="1"/>
  <c r="C14" i="20" s="1"/>
  <c r="D14" i="20" l="1"/>
  <c r="C16" i="20"/>
  <c r="D16" i="20" s="1"/>
  <c r="B25" i="20" s="1"/>
  <c r="B23" i="20" l="1"/>
  <c r="E15" i="20"/>
  <c r="F15" i="20" s="1"/>
  <c r="B26" i="20"/>
  <c r="E14" i="20"/>
  <c r="F14" i="20" s="1"/>
  <c r="B33" i="20" l="1"/>
  <c r="B24" i="20"/>
  <c r="B31" i="20"/>
  <c r="C31" i="20" s="1"/>
  <c r="B34" i="20"/>
  <c r="C34" i="20" l="1"/>
  <c r="E34" i="20" s="1"/>
  <c r="C33" i="20"/>
  <c r="E33" i="20" s="1"/>
  <c r="B32" i="20"/>
  <c r="C32" i="20" s="1"/>
  <c r="B22" i="20"/>
  <c r="E31" i="20"/>
  <c r="E32" i="20" l="1"/>
  <c r="B30" i="20"/>
  <c r="B27" i="20"/>
  <c r="C22" i="20" s="1"/>
  <c r="C30" i="20" l="1"/>
  <c r="E30" i="20" s="1"/>
  <c r="D38" i="20"/>
  <c r="B35" i="20"/>
  <c r="C35" i="20" s="1"/>
  <c r="C26" i="20"/>
  <c r="C23" i="20"/>
  <c r="C25" i="20"/>
  <c r="C24" i="20"/>
  <c r="E35" i="20" l="1"/>
  <c r="D35" i="20"/>
  <c r="D31" i="20"/>
  <c r="D34" i="20"/>
  <c r="D33" i="20"/>
  <c r="D32" i="20"/>
  <c r="D30" i="20"/>
  <c r="R41" i="9" l="1" a="1"/>
  <c r="R41" i="9" s="1"/>
  <c r="M25" i="19"/>
  <c r="F43" i="19"/>
  <c r="D49" i="19" s="1"/>
  <c r="F34" i="19"/>
  <c r="D48" i="19" s="1"/>
  <c r="B39" i="19"/>
  <c r="C39" i="19"/>
  <c r="D39" i="19"/>
  <c r="E39" i="19"/>
  <c r="F39" i="19"/>
  <c r="B40" i="19"/>
  <c r="C40" i="19"/>
  <c r="D40" i="19"/>
  <c r="E40" i="19"/>
  <c r="F40" i="19"/>
  <c r="B41" i="19"/>
  <c r="C41" i="19"/>
  <c r="D41" i="19"/>
  <c r="E41" i="19"/>
  <c r="F41" i="19"/>
  <c r="B42" i="19"/>
  <c r="C42" i="19"/>
  <c r="D42" i="19"/>
  <c r="E42" i="19"/>
  <c r="F42" i="19"/>
  <c r="C38" i="19"/>
  <c r="D38" i="19"/>
  <c r="E38" i="19"/>
  <c r="F38" i="19"/>
  <c r="B38" i="19"/>
  <c r="C29" i="19"/>
  <c r="D29" i="19"/>
  <c r="E29" i="19"/>
  <c r="F29" i="19"/>
  <c r="C30" i="19"/>
  <c r="D30" i="19"/>
  <c r="E30" i="19"/>
  <c r="F30" i="19"/>
  <c r="C31" i="19"/>
  <c r="D31" i="19"/>
  <c r="E31" i="19"/>
  <c r="F31" i="19"/>
  <c r="C32" i="19"/>
  <c r="D32" i="19"/>
  <c r="E32" i="19"/>
  <c r="F32" i="19"/>
  <c r="C33" i="19"/>
  <c r="D33" i="19"/>
  <c r="E33" i="19"/>
  <c r="F33" i="19"/>
  <c r="B30" i="19"/>
  <c r="B31" i="19"/>
  <c r="B32" i="19"/>
  <c r="B33" i="19"/>
  <c r="B29" i="19"/>
  <c r="K10" i="19"/>
  <c r="F14" i="19" s="1"/>
  <c r="D52" i="19" s="1"/>
  <c r="K9" i="19"/>
  <c r="R40" i="17"/>
  <c r="N40" i="17"/>
  <c r="B17" i="17" s="1"/>
  <c r="R40" i="15"/>
  <c r="R41" i="15" s="1" a="1"/>
  <c r="R41" i="15" s="1"/>
  <c r="N40" i="15"/>
  <c r="P40" i="15" s="1"/>
  <c r="J41" i="15" l="1" a="1"/>
  <c r="J41" i="15" s="1"/>
  <c r="J46" i="15" a="1"/>
  <c r="J46" i="15" s="1"/>
  <c r="J48" i="15" a="1"/>
  <c r="J48" i="15" s="1"/>
  <c r="J50" i="15" a="1"/>
  <c r="J50" i="15" s="1"/>
  <c r="J44" i="15" a="1"/>
  <c r="J44" i="15" s="1"/>
  <c r="J42" i="15" a="1"/>
  <c r="J42" i="15" s="1"/>
  <c r="J54" i="15" a="1"/>
  <c r="J54" i="15" s="1"/>
  <c r="J56" i="15" a="1"/>
  <c r="J56" i="15" s="1"/>
  <c r="J58" i="15" a="1"/>
  <c r="J58" i="15" s="1"/>
  <c r="J52" i="15" a="1"/>
  <c r="J52" i="15" s="1"/>
  <c r="J45" i="15" a="1"/>
  <c r="J45" i="15" s="1"/>
  <c r="J47" i="15" a="1"/>
  <c r="J47" i="15" s="1"/>
  <c r="J49" i="15" a="1"/>
  <c r="J49" i="15" s="1"/>
  <c r="J43" i="15" a="1"/>
  <c r="J43" i="15" s="1"/>
  <c r="J53" i="15" a="1"/>
  <c r="J53" i="15" s="1"/>
  <c r="J55" i="15" a="1"/>
  <c r="J55" i="15" s="1"/>
  <c r="J57" i="15" a="1"/>
  <c r="J57" i="15" s="1"/>
  <c r="J51" i="15" a="1"/>
  <c r="J51" i="15" s="1"/>
  <c r="M44" i="15" a="1"/>
  <c r="M44" i="15" s="1"/>
  <c r="M46" i="15" a="1"/>
  <c r="M46" i="15" s="1"/>
  <c r="M48" i="15" a="1"/>
  <c r="M48" i="15" s="1"/>
  <c r="M57" i="15" a="1"/>
  <c r="M57" i="15" s="1"/>
  <c r="M52" i="15" a="1"/>
  <c r="M52" i="15" s="1"/>
  <c r="M54" i="15" a="1"/>
  <c r="M54" i="15" s="1"/>
  <c r="M56" i="15" a="1"/>
  <c r="M56" i="15" s="1"/>
  <c r="M50" i="15" a="1"/>
  <c r="M50" i="15" s="1"/>
  <c r="M43" i="15" a="1"/>
  <c r="M43" i="15" s="1"/>
  <c r="M45" i="15" a="1"/>
  <c r="M45" i="15" s="1"/>
  <c r="M47" i="15" a="1"/>
  <c r="M47" i="15" s="1"/>
  <c r="M58" i="15" a="1"/>
  <c r="M58" i="15" s="1"/>
  <c r="M51" i="15" a="1"/>
  <c r="M51" i="15" s="1"/>
  <c r="M53" i="15" a="1"/>
  <c r="M53" i="15" s="1"/>
  <c r="M55" i="15" a="1"/>
  <c r="M55" i="15" s="1"/>
  <c r="M49" i="15" a="1"/>
  <c r="M49" i="15" s="1"/>
  <c r="M42" i="15" a="1"/>
  <c r="M42" i="15" s="1"/>
  <c r="B16" i="15"/>
  <c r="D50" i="19"/>
  <c r="D51" i="19" s="1"/>
  <c r="K11" i="19"/>
  <c r="M26" i="19" s="1" a="1"/>
  <c r="M26" i="19" s="1"/>
  <c r="C50" i="19" s="1"/>
  <c r="R41" i="17" a="1"/>
  <c r="R41" i="17" s="1"/>
  <c r="C17" i="17" s="1"/>
  <c r="B14" i="17"/>
  <c r="B14" i="15"/>
  <c r="E46" i="15" l="1" a="1"/>
  <c r="E46" i="15" s="1"/>
  <c r="E90" i="15" a="1"/>
  <c r="E90" i="15" s="1"/>
  <c r="E109" i="15" a="1"/>
  <c r="E109" i="15" s="1"/>
  <c r="E99" i="15" a="1"/>
  <c r="E99" i="15" s="1"/>
  <c r="E53" i="15" a="1"/>
  <c r="E53" i="15" s="1"/>
  <c r="E73" i="15" a="1"/>
  <c r="E73" i="15" s="1"/>
  <c r="E89" i="15" a="1"/>
  <c r="E89" i="15" s="1"/>
  <c r="E118" i="15" a="1"/>
  <c r="E118" i="15" s="1"/>
  <c r="E127" i="15" a="1"/>
  <c r="E127" i="15" s="1"/>
  <c r="E72" i="15" a="1"/>
  <c r="E72" i="15" s="1"/>
  <c r="E107" i="15" a="1"/>
  <c r="E107" i="15" s="1"/>
  <c r="E45" i="15" a="1"/>
  <c r="E45" i="15" s="1"/>
  <c r="E55" i="15" a="1"/>
  <c r="E55" i="15" s="1"/>
  <c r="E63" i="15" a="1"/>
  <c r="E63" i="15" s="1"/>
  <c r="E108" i="15" a="1"/>
  <c r="E108" i="15" s="1"/>
  <c r="E100" i="15" a="1"/>
  <c r="E100" i="15" s="1"/>
  <c r="E116" i="15" a="1"/>
  <c r="E116" i="15" s="1"/>
  <c r="E82" i="15" a="1"/>
  <c r="E82" i="15" s="1"/>
  <c r="E98" i="15" a="1"/>
  <c r="E98" i="15" s="1"/>
  <c r="E71" i="15" a="1"/>
  <c r="E71" i="15" s="1"/>
  <c r="E117" i="15" a="1"/>
  <c r="E117" i="15" s="1"/>
  <c r="E81" i="15" a="1"/>
  <c r="E81" i="15" s="1"/>
  <c r="E44" i="15" a="1"/>
  <c r="E44" i="15" s="1"/>
  <c r="E54" i="15" a="1"/>
  <c r="E54" i="15" s="1"/>
  <c r="E62" i="15" a="1"/>
  <c r="E62" i="15" s="1"/>
  <c r="E80" i="15" a="1"/>
  <c r="E80" i="15" s="1"/>
  <c r="E126" i="15" a="1"/>
  <c r="E126" i="15" s="1"/>
  <c r="E91" i="15" a="1"/>
  <c r="E91" i="15" s="1"/>
  <c r="E125" i="15" a="1"/>
  <c r="E125" i="15" s="1"/>
  <c r="E64" i="15" a="1"/>
  <c r="E64" i="15" s="1"/>
  <c r="E47" i="15" a="1"/>
  <c r="E47" i="15" s="1"/>
  <c r="E58" i="15" a="1"/>
  <c r="E58" i="15" s="1"/>
  <c r="E66" i="15" a="1"/>
  <c r="E66" i="15" s="1"/>
  <c r="E76" i="15" a="1"/>
  <c r="E76" i="15" s="1"/>
  <c r="E94" i="15" a="1"/>
  <c r="E94" i="15" s="1"/>
  <c r="E110" i="15" a="1"/>
  <c r="E110" i="15" s="1"/>
  <c r="E128" i="15" a="1"/>
  <c r="E128" i="15" s="1"/>
  <c r="E65" i="15" a="1"/>
  <c r="E65" i="15" s="1"/>
  <c r="E83" i="15" a="1"/>
  <c r="E83" i="15" s="1"/>
  <c r="E92" i="15" a="1"/>
  <c r="E92" i="15" s="1"/>
  <c r="E102" i="15" a="1"/>
  <c r="E102" i="15" s="1"/>
  <c r="E101" i="15" a="1"/>
  <c r="E101" i="15" s="1"/>
  <c r="E75" i="15" a="1"/>
  <c r="E75" i="15" s="1"/>
  <c r="E56" i="15" a="1"/>
  <c r="E56" i="15" s="1"/>
  <c r="E74" i="15" a="1"/>
  <c r="E74" i="15" s="1"/>
  <c r="E119" i="15" a="1"/>
  <c r="E119" i="15" s="1"/>
  <c r="E93" i="15" a="1"/>
  <c r="E93" i="15" s="1"/>
  <c r="E121" i="15" a="1"/>
  <c r="E121" i="15" s="1"/>
  <c r="E49" i="15" a="1"/>
  <c r="E49" i="15" s="1"/>
  <c r="E57" i="15" a="1"/>
  <c r="E57" i="15" s="1"/>
  <c r="E67" i="15" a="1"/>
  <c r="E67" i="15" s="1"/>
  <c r="E103" i="15" a="1"/>
  <c r="E103" i="15" s="1"/>
  <c r="E112" i="15" a="1"/>
  <c r="E112" i="15" s="1"/>
  <c r="E111" i="15" a="1"/>
  <c r="E111" i="15" s="1"/>
  <c r="E120" i="15" a="1"/>
  <c r="E120" i="15" s="1"/>
  <c r="E129" i="15" a="1"/>
  <c r="E129" i="15" s="1"/>
  <c r="E85" i="15" a="1"/>
  <c r="E85" i="15" s="1"/>
  <c r="E48" i="15" a="1"/>
  <c r="E48" i="15" s="1"/>
  <c r="E84" i="15" a="1"/>
  <c r="E84" i="15" s="1"/>
  <c r="E130" i="15" a="1"/>
  <c r="E130" i="15" s="1"/>
  <c r="E50" i="19"/>
  <c r="F35" i="19" a="1"/>
  <c r="F35" i="19" s="1"/>
  <c r="C48" i="19" s="1"/>
  <c r="E48" i="19" s="1"/>
  <c r="F15" i="19" a="1"/>
  <c r="F15" i="19" s="1"/>
  <c r="C52" i="19" s="1"/>
  <c r="F44" i="19" a="1"/>
  <c r="F44" i="19" s="1"/>
  <c r="C49" i="19" s="1"/>
  <c r="D113" i="17" a="1"/>
  <c r="D113" i="17" s="1"/>
  <c r="D89" i="17" a="1"/>
  <c r="D89" i="17" s="1"/>
  <c r="D100" i="17" a="1"/>
  <c r="D100" i="17" s="1"/>
  <c r="D97" i="17" a="1"/>
  <c r="D97" i="17" s="1"/>
  <c r="D121" i="17" a="1"/>
  <c r="D121" i="17" s="1"/>
  <c r="D92" i="17" a="1"/>
  <c r="D92" i="17" s="1"/>
  <c r="D108" i="17" a="1"/>
  <c r="D108" i="17" s="1"/>
  <c r="D116" i="17" a="1"/>
  <c r="D116" i="17" s="1"/>
  <c r="D91" i="17" a="1"/>
  <c r="D91" i="17" s="1"/>
  <c r="D99" i="17" a="1"/>
  <c r="D99" i="17" s="1"/>
  <c r="D107" i="17" a="1"/>
  <c r="D107" i="17" s="1"/>
  <c r="D115" i="17" a="1"/>
  <c r="D115" i="17" s="1"/>
  <c r="D123" i="17" a="1"/>
  <c r="D123" i="17" s="1"/>
  <c r="D78" i="17" a="1"/>
  <c r="D78" i="17" s="1"/>
  <c r="D86" i="17" a="1"/>
  <c r="D86" i="17" s="1"/>
  <c r="D94" i="17" a="1"/>
  <c r="D94" i="17" s="1"/>
  <c r="D102" i="17" a="1"/>
  <c r="D102" i="17" s="1"/>
  <c r="D110" i="17" a="1"/>
  <c r="D110" i="17" s="1"/>
  <c r="D118" i="17" a="1"/>
  <c r="D118" i="17" s="1"/>
  <c r="D126" i="17" a="1"/>
  <c r="D126" i="17" s="1"/>
  <c r="D77" i="17" a="1"/>
  <c r="D77" i="17" s="1"/>
  <c r="D85" i="17" a="1"/>
  <c r="D85" i="17" s="1"/>
  <c r="D93" i="17" a="1"/>
  <c r="D93" i="17" s="1"/>
  <c r="D101" i="17" a="1"/>
  <c r="D101" i="17" s="1"/>
  <c r="D109" i="17" a="1"/>
  <c r="D109" i="17" s="1"/>
  <c r="D117" i="17" a="1"/>
  <c r="D117" i="17" s="1"/>
  <c r="D125" i="17" a="1"/>
  <c r="D125" i="17" s="1"/>
  <c r="D72" i="17" a="1"/>
  <c r="D72" i="17" s="1"/>
  <c r="D80" i="17" a="1"/>
  <c r="D80" i="17" s="1"/>
  <c r="D88" i="17" a="1"/>
  <c r="D88" i="17" s="1"/>
  <c r="D96" i="17" a="1"/>
  <c r="D96" i="17" s="1"/>
  <c r="D104" i="17" a="1"/>
  <c r="D104" i="17" s="1"/>
  <c r="D112" i="17" a="1"/>
  <c r="D112" i="17" s="1"/>
  <c r="D120" i="17" a="1"/>
  <c r="D120" i="17" s="1"/>
  <c r="D128" i="17" a="1"/>
  <c r="D128" i="17" s="1"/>
  <c r="D71" i="17" a="1"/>
  <c r="D71" i="17" s="1"/>
  <c r="D79" i="17" a="1"/>
  <c r="D79" i="17" s="1"/>
  <c r="D87" i="17" a="1"/>
  <c r="D87" i="17" s="1"/>
  <c r="D95" i="17" a="1"/>
  <c r="D95" i="17" s="1"/>
  <c r="D103" i="17" a="1"/>
  <c r="D103" i="17" s="1"/>
  <c r="D111" i="17" a="1"/>
  <c r="D111" i="17" s="1"/>
  <c r="D119" i="17" a="1"/>
  <c r="D119" i="17" s="1"/>
  <c r="D127" i="17" a="1"/>
  <c r="D127" i="17" s="1"/>
  <c r="D74" i="17" a="1"/>
  <c r="D74" i="17" s="1"/>
  <c r="D82" i="17" a="1"/>
  <c r="D82" i="17" s="1"/>
  <c r="D90" i="17" a="1"/>
  <c r="D90" i="17" s="1"/>
  <c r="D98" i="17" a="1"/>
  <c r="D98" i="17" s="1"/>
  <c r="D106" i="17" a="1"/>
  <c r="D106" i="17" s="1"/>
  <c r="D114" i="17" a="1"/>
  <c r="D114" i="17" s="1"/>
  <c r="D122" i="17" a="1"/>
  <c r="D122" i="17" s="1"/>
  <c r="D130" i="17" a="1"/>
  <c r="D130" i="17" s="1"/>
  <c r="E49" i="19" l="1"/>
  <c r="C51" i="19"/>
  <c r="E51" i="19" s="1"/>
  <c r="D84" i="17" a="1"/>
  <c r="D84" i="17" s="1"/>
  <c r="D81" i="17" a="1"/>
  <c r="D81" i="17" s="1"/>
  <c r="D124" i="17" a="1"/>
  <c r="D124" i="17" s="1"/>
  <c r="D129" i="17" a="1"/>
  <c r="D129" i="17" s="1"/>
  <c r="D73" i="17" a="1"/>
  <c r="D73" i="17" s="1"/>
  <c r="D76" i="17" a="1"/>
  <c r="D76" i="17" s="1"/>
  <c r="D75" i="17" a="1"/>
  <c r="D75" i="17" s="1"/>
  <c r="C16" i="9" l="1"/>
  <c r="B14" i="9"/>
  <c r="E130" i="9" l="1"/>
  <c r="E126" i="9"/>
  <c r="E122" i="9"/>
  <c r="E118" i="9"/>
  <c r="E110" i="9"/>
  <c r="E106" i="9"/>
  <c r="E102" i="9"/>
  <c r="E98" i="9"/>
  <c r="E94" i="9"/>
  <c r="E90" i="9"/>
  <c r="E82" i="9"/>
  <c r="E74" i="9"/>
  <c r="E66" i="9"/>
  <c r="E127" i="9"/>
  <c r="E119" i="9"/>
  <c r="E111" i="9"/>
  <c r="E107" i="9"/>
  <c r="E103" i="9"/>
  <c r="E99" i="9"/>
  <c r="E95" i="9"/>
  <c r="E91" i="9"/>
  <c r="E83" i="9"/>
  <c r="E79" i="9"/>
  <c r="E75" i="9"/>
  <c r="E71" i="9"/>
  <c r="E67" i="9"/>
  <c r="E124" i="9"/>
  <c r="E116" i="9"/>
  <c r="E108" i="9"/>
  <c r="E100" i="9"/>
  <c r="E92" i="9"/>
  <c r="E84" i="9"/>
  <c r="E76" i="9"/>
  <c r="E129" i="9"/>
  <c r="E121" i="9"/>
  <c r="E89" i="9"/>
  <c r="E81" i="9"/>
  <c r="E73" i="9"/>
  <c r="E65" i="9"/>
  <c r="E128" i="9"/>
  <c r="E120" i="9"/>
  <c r="E117" i="9"/>
  <c r="E72" i="9"/>
  <c r="E125" i="9"/>
  <c r="E109" i="9"/>
  <c r="E93" i="9"/>
  <c r="E77" i="9"/>
  <c r="E112" i="9"/>
  <c r="E96" i="9"/>
  <c r="E80" i="9"/>
  <c r="E101" i="9"/>
  <c r="E85" i="9"/>
  <c r="E88" i="9" l="1"/>
  <c r="E97" i="9"/>
  <c r="E68" i="9"/>
  <c r="E115" i="9"/>
  <c r="E78" i="9"/>
  <c r="E104" i="9"/>
  <c r="E105" i="9"/>
  <c r="E87" i="9"/>
  <c r="E114" i="9"/>
  <c r="E69" i="9"/>
  <c r="E113" i="9"/>
  <c r="E123" i="9"/>
  <c r="E70" i="9"/>
  <c r="E86" i="9" l="1"/>
  <c r="N40" i="9"/>
  <c r="B16" i="9" s="1"/>
  <c r="D83" i="17" l="1" a="1"/>
  <c r="D83" i="17" s="1"/>
  <c r="D105" i="17" a="1"/>
  <c r="D105" i="17" s="1"/>
  <c r="P40" i="9" l="1"/>
  <c r="M56" i="9" s="1" a="1"/>
  <c r="M56" i="9" s="1"/>
  <c r="B13" i="9"/>
  <c r="B15" i="9" s="1"/>
  <c r="J43" i="9" l="1" a="1"/>
  <c r="J43" i="9" s="1"/>
  <c r="M41" i="9" a="1"/>
  <c r="M41" i="9" s="1"/>
  <c r="E43" i="9" s="1"/>
  <c r="M44" i="9" a="1"/>
  <c r="M44" i="9" s="1"/>
  <c r="M51" i="9" a="1"/>
  <c r="M51" i="9" s="1"/>
  <c r="M45" i="9" a="1"/>
  <c r="M45" i="9" s="1"/>
  <c r="M47" i="9" a="1"/>
  <c r="M47" i="9" s="1"/>
  <c r="M46" i="9" a="1"/>
  <c r="M46" i="9" s="1"/>
  <c r="M50" i="9" a="1"/>
  <c r="M50" i="9" s="1"/>
  <c r="M55" i="9" a="1"/>
  <c r="M55" i="9" s="1"/>
  <c r="J41" i="9" a="1"/>
  <c r="J41" i="9" s="1"/>
  <c r="M48" i="9" a="1"/>
  <c r="M48" i="9" s="1"/>
  <c r="M43" i="9" a="1"/>
  <c r="M43" i="9" s="1"/>
  <c r="M53" i="9" a="1"/>
  <c r="M53" i="9" s="1"/>
  <c r="M49" i="9" a="1"/>
  <c r="M49" i="9" s="1"/>
  <c r="M57" i="9" a="1"/>
  <c r="M57" i="9" s="1"/>
  <c r="M58" i="9" a="1"/>
  <c r="M58" i="9" s="1"/>
  <c r="M52" i="9" a="1"/>
  <c r="M52" i="9" s="1"/>
  <c r="M42" i="9" a="1"/>
  <c r="M42" i="9" s="1"/>
  <c r="E55" i="9" s="1"/>
  <c r="M54" i="9" a="1"/>
  <c r="M54" i="9" s="1"/>
  <c r="E52" i="9" l="1"/>
  <c r="E46" i="9"/>
  <c r="E47" i="9"/>
  <c r="E42" i="9"/>
  <c r="E41" i="9"/>
  <c r="E50" i="9"/>
  <c r="E49" i="9"/>
  <c r="E45" i="9"/>
  <c r="E44" i="9"/>
  <c r="E51" i="9"/>
  <c r="E48" i="9"/>
  <c r="E63" i="9"/>
  <c r="E56" i="9"/>
  <c r="E60" i="9"/>
  <c r="E57" i="9"/>
  <c r="E54" i="9"/>
  <c r="E61" i="9"/>
  <c r="E58" i="9"/>
  <c r="E62" i="9"/>
  <c r="E53" i="9"/>
  <c r="E59" i="9"/>
  <c r="E64" i="9"/>
  <c r="R43" i="9" l="1" a="1"/>
  <c r="R43" i="9" s="1"/>
  <c r="C14" i="9" s="1"/>
  <c r="D14" i="9" s="1"/>
  <c r="D44" i="9" l="1" a="1"/>
  <c r="D44" i="9" s="1"/>
  <c r="D54" i="9" a="1"/>
  <c r="D54" i="9" s="1"/>
  <c r="D55" i="9" a="1"/>
  <c r="D55" i="9" s="1"/>
  <c r="D42" i="9" a="1"/>
  <c r="D42" i="9" s="1"/>
  <c r="D56" i="9" a="1"/>
  <c r="D56" i="9" s="1"/>
  <c r="D43" i="9" a="1"/>
  <c r="D43" i="9" s="1"/>
  <c r="D53" i="9" a="1"/>
  <c r="D53" i="9" s="1"/>
  <c r="D41" i="9" a="1"/>
  <c r="D41" i="9" s="1"/>
  <c r="D70" i="9" a="1"/>
  <c r="D70" i="9" s="1"/>
  <c r="D92" i="9" a="1"/>
  <c r="D92" i="9" s="1"/>
  <c r="D82" i="9" a="1"/>
  <c r="D82" i="9" s="1"/>
  <c r="D68" i="9" a="1"/>
  <c r="D68" i="9" s="1"/>
  <c r="D115" i="9" a="1"/>
  <c r="D115" i="9" s="1"/>
  <c r="D103" i="9" a="1"/>
  <c r="D103" i="9" s="1"/>
  <c r="D80" i="9" a="1"/>
  <c r="D80" i="9" s="1"/>
  <c r="D71" i="9" a="1"/>
  <c r="D71" i="9" s="1"/>
  <c r="D72" i="9" a="1"/>
  <c r="D72" i="9" s="1"/>
  <c r="D49" i="9" a="1"/>
  <c r="D49" i="9" s="1"/>
  <c r="D119" i="9" a="1"/>
  <c r="D119" i="9" s="1"/>
  <c r="D114" i="9" a="1"/>
  <c r="D114" i="9" s="1"/>
  <c r="D79" i="9" a="1"/>
  <c r="D79" i="9" s="1"/>
  <c r="D117" i="9" a="1"/>
  <c r="D117" i="9" s="1"/>
  <c r="D64" i="9" a="1"/>
  <c r="D64" i="9" s="1"/>
  <c r="D110" i="9" a="1"/>
  <c r="D110" i="9" s="1"/>
  <c r="D67" i="9" a="1"/>
  <c r="D67" i="9" s="1"/>
  <c r="D75" i="9" a="1"/>
  <c r="D75" i="9" s="1"/>
  <c r="D95" i="9" a="1"/>
  <c r="D95" i="9" s="1"/>
  <c r="D93" i="9" a="1"/>
  <c r="D93" i="9" s="1"/>
  <c r="D50" i="9" a="1"/>
  <c r="D50" i="9" s="1"/>
  <c r="D101" i="9" a="1"/>
  <c r="D101" i="9" s="1"/>
  <c r="D113" i="9" a="1"/>
  <c r="D113" i="9" s="1"/>
  <c r="D128" i="9" a="1"/>
  <c r="D128" i="9" s="1"/>
  <c r="D61" i="9" a="1"/>
  <c r="D61" i="9" s="1"/>
  <c r="D121" i="9" a="1"/>
  <c r="D121" i="9" s="1"/>
  <c r="D126" i="9" a="1"/>
  <c r="D126" i="9" s="1"/>
  <c r="D87" i="9" a="1"/>
  <c r="D87" i="9" s="1"/>
  <c r="D65" i="9" a="1"/>
  <c r="D65" i="9" s="1"/>
  <c r="D62" i="9" a="1"/>
  <c r="D62" i="9" s="1"/>
  <c r="D122" i="9" a="1"/>
  <c r="D122" i="9" s="1"/>
  <c r="D105" i="9" a="1"/>
  <c r="D105" i="9" s="1"/>
  <c r="D89" i="9" a="1"/>
  <c r="D89" i="9" s="1"/>
  <c r="D100" i="9" a="1"/>
  <c r="D100" i="9" s="1"/>
  <c r="D116" i="9" a="1"/>
  <c r="D116" i="9" s="1"/>
  <c r="D112" i="9" a="1"/>
  <c r="D112" i="9" s="1"/>
  <c r="D124" i="9" a="1"/>
  <c r="D124" i="9" s="1"/>
  <c r="D130" i="9" a="1"/>
  <c r="D130" i="9" s="1"/>
  <c r="D88" i="9" a="1"/>
  <c r="D88" i="9" s="1"/>
  <c r="D52" i="9" a="1"/>
  <c r="D52" i="9" s="1"/>
  <c r="D86" i="9" a="1"/>
  <c r="D86" i="9" s="1"/>
  <c r="D73" i="9" a="1"/>
  <c r="D73" i="9" s="1"/>
  <c r="D127" i="9" a="1"/>
  <c r="D127" i="9" s="1"/>
  <c r="D120" i="9" a="1"/>
  <c r="D120" i="9" s="1"/>
  <c r="D98" i="9" a="1"/>
  <c r="D98" i="9" s="1"/>
  <c r="D107" i="9" a="1"/>
  <c r="D107" i="9" s="1"/>
  <c r="D129" i="9" a="1"/>
  <c r="D129" i="9" s="1"/>
  <c r="D97" i="9" a="1"/>
  <c r="D97" i="9" s="1"/>
  <c r="D96" i="9" a="1"/>
  <c r="D96" i="9" s="1"/>
  <c r="D66" i="9" a="1"/>
  <c r="D66" i="9" s="1"/>
  <c r="D106" i="9" a="1"/>
  <c r="D106" i="9" s="1"/>
  <c r="D84" i="9" a="1"/>
  <c r="D84" i="9" s="1"/>
  <c r="D69" i="9" a="1"/>
  <c r="D69" i="9" s="1"/>
  <c r="D90" i="9" a="1"/>
  <c r="D90" i="9" s="1"/>
  <c r="D51" i="9" a="1"/>
  <c r="D51" i="9" s="1"/>
  <c r="D77" i="9" a="1"/>
  <c r="D77" i="9" s="1"/>
  <c r="D83" i="9" a="1"/>
  <c r="D83" i="9" s="1"/>
  <c r="D99" i="9" a="1"/>
  <c r="D99" i="9" s="1"/>
  <c r="D81" i="9" a="1"/>
  <c r="D81" i="9" s="1"/>
  <c r="D91" i="9" a="1"/>
  <c r="D91" i="9" s="1"/>
  <c r="D125" i="9" a="1"/>
  <c r="D125" i="9" s="1"/>
  <c r="D111" i="9" a="1"/>
  <c r="D111" i="9" s="1"/>
  <c r="D74" i="9" a="1"/>
  <c r="D74" i="9" s="1"/>
  <c r="D102" i="9" a="1"/>
  <c r="D102" i="9" s="1"/>
  <c r="J42" i="9" a="1"/>
  <c r="J42" i="9" s="1"/>
  <c r="D45" i="9" s="1" a="1"/>
  <c r="D45" i="9" s="1"/>
  <c r="D123" i="9" a="1"/>
  <c r="D123" i="9" s="1"/>
  <c r="D63" i="9" a="1"/>
  <c r="D63" i="9" s="1"/>
  <c r="D109" i="9" a="1"/>
  <c r="D109" i="9" s="1"/>
  <c r="D108" i="9" a="1"/>
  <c r="D108" i="9" s="1"/>
  <c r="D104" i="9" a="1"/>
  <c r="D104" i="9" s="1"/>
  <c r="D85" i="9" a="1"/>
  <c r="D85" i="9" s="1"/>
  <c r="D76" i="9" a="1"/>
  <c r="D76" i="9" s="1"/>
  <c r="D78" i="9" a="1"/>
  <c r="D78" i="9" s="1"/>
  <c r="D94" i="9" a="1"/>
  <c r="D94" i="9" s="1"/>
  <c r="D118" i="9" a="1"/>
  <c r="D118" i="9" s="1"/>
  <c r="J55" i="9" a="1"/>
  <c r="J55" i="9" s="1"/>
  <c r="J58" i="9" a="1"/>
  <c r="J58" i="9" s="1"/>
  <c r="J47" i="9" a="1"/>
  <c r="J47" i="9" s="1"/>
  <c r="J52" i="9" a="1"/>
  <c r="J52" i="9" s="1"/>
  <c r="J56" i="9" a="1"/>
  <c r="J56" i="9" s="1"/>
  <c r="J45" i="9" a="1"/>
  <c r="J45" i="9" s="1"/>
  <c r="J44" i="9" a="1"/>
  <c r="J44" i="9" s="1"/>
  <c r="J46" i="9" a="1"/>
  <c r="J46" i="9" s="1"/>
  <c r="J50" i="9" a="1"/>
  <c r="J50" i="9" s="1"/>
  <c r="J54" i="9" a="1"/>
  <c r="J54" i="9" s="1"/>
  <c r="J57" i="9" a="1"/>
  <c r="J57" i="9" s="1"/>
  <c r="J53" i="9" a="1"/>
  <c r="J53" i="9" s="1"/>
  <c r="J49" i="9" a="1"/>
  <c r="J49" i="9" s="1"/>
  <c r="J48" i="9" a="1"/>
  <c r="J48" i="9" s="1"/>
  <c r="J51" i="9" a="1"/>
  <c r="J51" i="9" s="1"/>
  <c r="D46" i="9" l="1" a="1"/>
  <c r="D46" i="9" s="1"/>
  <c r="D57" i="9" a="1"/>
  <c r="D57" i="9" s="1"/>
  <c r="D48" i="9" a="1"/>
  <c r="D48" i="9" s="1"/>
  <c r="D59" i="9" a="1"/>
  <c r="D59" i="9" s="1"/>
  <c r="D58" i="9" a="1"/>
  <c r="D58" i="9" s="1"/>
  <c r="D47" i="9" a="1"/>
  <c r="D47" i="9" s="1"/>
  <c r="D60" i="9" a="1"/>
  <c r="D60" i="9" s="1"/>
  <c r="R42" i="9" l="1" a="1"/>
  <c r="R42" i="9" s="1"/>
  <c r="C13" i="9" s="1"/>
  <c r="D13" i="9" s="1"/>
  <c r="C15" i="9" l="1"/>
  <c r="D15" i="9" s="1"/>
  <c r="B24" i="9" s="1"/>
  <c r="E13" i="9" l="1"/>
  <c r="F13" i="9" s="1"/>
  <c r="B25" i="9"/>
  <c r="B33" i="9" s="1"/>
  <c r="B22" i="9"/>
  <c r="B30" i="9" s="1"/>
  <c r="C30" i="9" s="1"/>
  <c r="E14" i="9"/>
  <c r="F14" i="9" s="1"/>
  <c r="B23" i="9"/>
  <c r="B32" i="9"/>
  <c r="C32" i="9" s="1"/>
  <c r="C33" i="9" l="1"/>
  <c r="E33" i="9" s="1"/>
  <c r="B21" i="9"/>
  <c r="B29" i="9" s="1"/>
  <c r="C29" i="9" s="1"/>
  <c r="E30" i="9"/>
  <c r="B31" i="9"/>
  <c r="C31" i="9" s="1"/>
  <c r="E32" i="9"/>
  <c r="D38" i="9" l="1"/>
  <c r="B26" i="9"/>
  <c r="B34" i="9" s="1"/>
  <c r="C34" i="9" s="1"/>
  <c r="D29" i="9" s="1"/>
  <c r="E29" i="9"/>
  <c r="E31" i="9"/>
  <c r="C21" i="9" l="1"/>
  <c r="C23" i="9"/>
  <c r="C24" i="9"/>
  <c r="C22" i="9"/>
  <c r="C25" i="9"/>
  <c r="D31" i="9"/>
  <c r="D34" i="9"/>
  <c r="E34" i="9"/>
  <c r="D33" i="9"/>
  <c r="D30" i="9"/>
  <c r="D32" i="9"/>
  <c r="B13" i="15"/>
  <c r="B15" i="15" s="1"/>
  <c r="D42" i="15" l="1" a="1"/>
  <c r="D42" i="15" s="1"/>
  <c r="D50" i="15" a="1"/>
  <c r="D50" i="15" s="1"/>
  <c r="D52" i="15" a="1"/>
  <c r="D52" i="15" s="1"/>
  <c r="D54" i="15" a="1"/>
  <c r="D54" i="15" s="1"/>
  <c r="D56" i="15" a="1"/>
  <c r="D56" i="15" s="1"/>
  <c r="D58" i="15" a="1"/>
  <c r="D58" i="15" s="1"/>
  <c r="D60" i="15" a="1"/>
  <c r="D60" i="15" s="1"/>
  <c r="D62" i="15" a="1"/>
  <c r="D62" i="15" s="1"/>
  <c r="D64" i="15" a="1"/>
  <c r="D64" i="15" s="1"/>
  <c r="D66" i="15" a="1"/>
  <c r="D66" i="15" s="1"/>
  <c r="D68" i="15" a="1"/>
  <c r="D68" i="15" s="1"/>
  <c r="D70" i="15" a="1"/>
  <c r="D70" i="15" s="1"/>
  <c r="D72" i="15" a="1"/>
  <c r="D72" i="15" s="1"/>
  <c r="D74" i="15" a="1"/>
  <c r="D74" i="15" s="1"/>
  <c r="D76" i="15" a="1"/>
  <c r="D76" i="15" s="1"/>
  <c r="D78" i="15" a="1"/>
  <c r="D78" i="15" s="1"/>
  <c r="D80" i="15" a="1"/>
  <c r="D80" i="15" s="1"/>
  <c r="D82" i="15" a="1"/>
  <c r="D82" i="15" s="1"/>
  <c r="D84" i="15" a="1"/>
  <c r="D84" i="15" s="1"/>
  <c r="D86" i="15" a="1"/>
  <c r="D86" i="15" s="1"/>
  <c r="D88" i="15" a="1"/>
  <c r="D88" i="15" s="1"/>
  <c r="D90" i="15" a="1"/>
  <c r="D90" i="15" s="1"/>
  <c r="D92" i="15" a="1"/>
  <c r="D92" i="15" s="1"/>
  <c r="D94" i="15" a="1"/>
  <c r="D94" i="15" s="1"/>
  <c r="D96" i="15" a="1"/>
  <c r="D96" i="15" s="1"/>
  <c r="D98" i="15" a="1"/>
  <c r="D98" i="15" s="1"/>
  <c r="D100" i="15" a="1"/>
  <c r="D100" i="15" s="1"/>
  <c r="D102" i="15" a="1"/>
  <c r="D102" i="15" s="1"/>
  <c r="D104" i="15" a="1"/>
  <c r="D104" i="15" s="1"/>
  <c r="D106" i="15" a="1"/>
  <c r="D106" i="15" s="1"/>
  <c r="D108" i="15" a="1"/>
  <c r="D108" i="15" s="1"/>
  <c r="D110" i="15" a="1"/>
  <c r="D110" i="15" s="1"/>
  <c r="D112" i="15" a="1"/>
  <c r="D112" i="15" s="1"/>
  <c r="D114" i="15" a="1"/>
  <c r="D114" i="15" s="1"/>
  <c r="D116" i="15" a="1"/>
  <c r="D116" i="15" s="1"/>
  <c r="D118" i="15" a="1"/>
  <c r="D118" i="15" s="1"/>
  <c r="D120" i="15" a="1"/>
  <c r="D120" i="15" s="1"/>
  <c r="D122" i="15" a="1"/>
  <c r="D122" i="15" s="1"/>
  <c r="D53" i="15" a="1"/>
  <c r="D53" i="15" s="1"/>
  <c r="D57" i="15" a="1"/>
  <c r="D57" i="15" s="1"/>
  <c r="D61" i="15" a="1"/>
  <c r="D61" i="15" s="1"/>
  <c r="D65" i="15" a="1"/>
  <c r="D65" i="15" s="1"/>
  <c r="D69" i="15" a="1"/>
  <c r="D69" i="15" s="1"/>
  <c r="D73" i="15" a="1"/>
  <c r="D73" i="15" s="1"/>
  <c r="D77" i="15" a="1"/>
  <c r="D77" i="15" s="1"/>
  <c r="D81" i="15" a="1"/>
  <c r="D81" i="15" s="1"/>
  <c r="D85" i="15" a="1"/>
  <c r="D85" i="15" s="1"/>
  <c r="D89" i="15" a="1"/>
  <c r="D89" i="15" s="1"/>
  <c r="D93" i="15" a="1"/>
  <c r="D93" i="15" s="1"/>
  <c r="D97" i="15" a="1"/>
  <c r="D97" i="15" s="1"/>
  <c r="D101" i="15" a="1"/>
  <c r="D101" i="15" s="1"/>
  <c r="D105" i="15" a="1"/>
  <c r="D105" i="15" s="1"/>
  <c r="D109" i="15" a="1"/>
  <c r="D109" i="15" s="1"/>
  <c r="D113" i="15" a="1"/>
  <c r="D113" i="15" s="1"/>
  <c r="D117" i="15" a="1"/>
  <c r="D117" i="15" s="1"/>
  <c r="D121" i="15" a="1"/>
  <c r="D121" i="15" s="1"/>
  <c r="D127" i="15" a="1"/>
  <c r="D127" i="15" s="1"/>
  <c r="D130" i="15" a="1"/>
  <c r="D130" i="15" s="1"/>
  <c r="D125" i="15" a="1"/>
  <c r="D125" i="15" s="1"/>
  <c r="D128" i="15" a="1"/>
  <c r="D128" i="15" s="1"/>
  <c r="D51" i="15" a="1"/>
  <c r="D51" i="15" s="1"/>
  <c r="D55" i="15" a="1"/>
  <c r="D55" i="15" s="1"/>
  <c r="D59" i="15" a="1"/>
  <c r="D59" i="15" s="1"/>
  <c r="D63" i="15" a="1"/>
  <c r="D63" i="15" s="1"/>
  <c r="D67" i="15" a="1"/>
  <c r="D67" i="15" s="1"/>
  <c r="D71" i="15" a="1"/>
  <c r="D71" i="15" s="1"/>
  <c r="D75" i="15" a="1"/>
  <c r="D75" i="15" s="1"/>
  <c r="D79" i="15" a="1"/>
  <c r="D79" i="15" s="1"/>
  <c r="D83" i="15" a="1"/>
  <c r="D83" i="15" s="1"/>
  <c r="D87" i="15" a="1"/>
  <c r="D87" i="15" s="1"/>
  <c r="D91" i="15" a="1"/>
  <c r="D91" i="15" s="1"/>
  <c r="D95" i="15" a="1"/>
  <c r="D95" i="15" s="1"/>
  <c r="D99" i="15" a="1"/>
  <c r="D99" i="15" s="1"/>
  <c r="D103" i="15" a="1"/>
  <c r="D103" i="15" s="1"/>
  <c r="D107" i="15" a="1"/>
  <c r="D107" i="15" s="1"/>
  <c r="D111" i="15" a="1"/>
  <c r="D111" i="15" s="1"/>
  <c r="D115" i="15" a="1"/>
  <c r="D115" i="15" s="1"/>
  <c r="D119" i="15" a="1"/>
  <c r="D119" i="15" s="1"/>
  <c r="D123" i="15" a="1"/>
  <c r="D123" i="15" s="1"/>
  <c r="D126" i="15" a="1"/>
  <c r="D126" i="15" s="1"/>
  <c r="D124" i="15" a="1"/>
  <c r="D124" i="15" s="1"/>
  <c r="D129" i="15" a="1"/>
  <c r="D129" i="15" s="1"/>
  <c r="D48" i="15" l="1" a="1"/>
  <c r="D48" i="15" s="1"/>
  <c r="D47" i="15" a="1"/>
  <c r="D47" i="15" s="1"/>
  <c r="D49" i="15" a="1"/>
  <c r="D49" i="15" s="1"/>
  <c r="D46" i="15" a="1"/>
  <c r="D46" i="15" s="1"/>
  <c r="D41" i="15" a="1"/>
  <c r="D41" i="15" s="1"/>
  <c r="D43" i="15" a="1"/>
  <c r="D43" i="15" s="1"/>
  <c r="D45" i="15" a="1"/>
  <c r="D45" i="15" s="1"/>
  <c r="D44" i="15" a="1"/>
  <c r="D44" i="15" s="1"/>
  <c r="C16" i="15"/>
  <c r="M41" i="15" a="1"/>
  <c r="M41" i="15" s="1"/>
  <c r="R42" i="15" l="1" a="1"/>
  <c r="R42" i="15" s="1"/>
  <c r="E41" i="15" a="1"/>
  <c r="E41" i="15" s="1"/>
  <c r="E106" i="15" a="1"/>
  <c r="E106" i="15" s="1"/>
  <c r="E124" i="15" a="1"/>
  <c r="E124" i="15" s="1"/>
  <c r="E79" i="15" a="1"/>
  <c r="E79" i="15" s="1"/>
  <c r="E43" i="15" a="1"/>
  <c r="E43" i="15" s="1"/>
  <c r="E61" i="15" a="1"/>
  <c r="E61" i="15" s="1"/>
  <c r="E123" i="15" a="1"/>
  <c r="E123" i="15" s="1"/>
  <c r="E50" i="15" a="1"/>
  <c r="E50" i="15" s="1"/>
  <c r="E88" i="15" a="1"/>
  <c r="E88" i="15" s="1"/>
  <c r="E104" i="15" a="1"/>
  <c r="E104" i="15" s="1"/>
  <c r="E97" i="15" a="1"/>
  <c r="E97" i="15" s="1"/>
  <c r="E115" i="15" a="1"/>
  <c r="E115" i="15" s="1"/>
  <c r="E77" i="15" a="1"/>
  <c r="E77" i="15" s="1"/>
  <c r="E95" i="15" a="1"/>
  <c r="E95" i="15" s="1"/>
  <c r="E42" i="15" a="1"/>
  <c r="E42" i="15" s="1"/>
  <c r="E52" i="15" a="1"/>
  <c r="E52" i="15" s="1"/>
  <c r="E60" i="15" a="1"/>
  <c r="E60" i="15" s="1"/>
  <c r="E68" i="15" a="1"/>
  <c r="E68" i="15" s="1"/>
  <c r="E78" i="15" a="1"/>
  <c r="E78" i="15" s="1"/>
  <c r="E122" i="15" a="1"/>
  <c r="E122" i="15" s="1"/>
  <c r="E105" i="15" a="1"/>
  <c r="E105" i="15" s="1"/>
  <c r="E51" i="15" a="1"/>
  <c r="E51" i="15" s="1"/>
  <c r="E69" i="15" a="1"/>
  <c r="E69" i="15" s="1"/>
  <c r="E113" i="15" a="1"/>
  <c r="E113" i="15" s="1"/>
  <c r="E114" i="15" a="1"/>
  <c r="E114" i="15" s="1"/>
  <c r="E87" i="15" a="1"/>
  <c r="E87" i="15" s="1"/>
  <c r="E70" i="15" a="1"/>
  <c r="E70" i="15" s="1"/>
  <c r="E96" i="15" a="1"/>
  <c r="E96" i="15" s="1"/>
  <c r="E86" i="15" a="1"/>
  <c r="E86" i="15" s="1"/>
  <c r="E59" i="15" a="1"/>
  <c r="E59" i="15" s="1"/>
  <c r="R43" i="15" l="1" a="1"/>
  <c r="R43" i="15" s="1"/>
  <c r="C14" i="15" s="1"/>
  <c r="D14" i="15" s="1"/>
  <c r="C13" i="15"/>
  <c r="D13" i="15" s="1"/>
  <c r="C15" i="15" l="1"/>
  <c r="D15" i="15" s="1"/>
  <c r="B22" i="15" s="1"/>
  <c r="B30" i="15" s="1"/>
  <c r="C30" i="15" s="1"/>
  <c r="E30" i="15" s="1"/>
  <c r="B25" i="15" l="1"/>
  <c r="B33" i="15" s="1"/>
  <c r="C33" i="15" s="1"/>
  <c r="E33" i="15" s="1"/>
  <c r="E13" i="15"/>
  <c r="F13" i="15" s="1"/>
  <c r="E14" i="15"/>
  <c r="F14" i="15" s="1"/>
  <c r="B24" i="15"/>
  <c r="B23" i="15" s="1"/>
  <c r="B21" i="15" s="1"/>
  <c r="B31" i="15" l="1"/>
  <c r="C31" i="15" s="1"/>
  <c r="E31" i="15" s="1"/>
  <c r="B32" i="15"/>
  <c r="C32" i="15" s="1"/>
  <c r="E32" i="15" s="1"/>
  <c r="B29" i="15"/>
  <c r="D38" i="15" s="1"/>
  <c r="B26" i="15"/>
  <c r="C29" i="15" l="1"/>
  <c r="E29" i="15" s="1"/>
  <c r="B34" i="15"/>
  <c r="C34" i="15" s="1"/>
  <c r="C22" i="15"/>
  <c r="C25" i="15"/>
  <c r="C24" i="15"/>
  <c r="C23" i="15"/>
  <c r="C21" i="15"/>
  <c r="D34" i="15" l="1"/>
  <c r="E34" i="15"/>
  <c r="D30" i="15"/>
  <c r="D32" i="15"/>
  <c r="D33" i="15"/>
  <c r="D31" i="15"/>
  <c r="D29" i="15"/>
  <c r="B15" i="17"/>
  <c r="B16" i="17" s="1"/>
  <c r="P40" i="17"/>
  <c r="J45" i="17" s="1" a="1"/>
  <c r="J45" i="17" s="1"/>
  <c r="J41" i="17" l="1" a="1"/>
  <c r="J41" i="17" s="1"/>
  <c r="D66" i="17" s="1" a="1"/>
  <c r="D66" i="17" s="1"/>
  <c r="D60" i="17" a="1"/>
  <c r="D60" i="17" s="1"/>
  <c r="D65" i="17" a="1"/>
  <c r="D65" i="17" s="1"/>
  <c r="D70" i="17" a="1"/>
  <c r="D70" i="17" s="1"/>
  <c r="D50" i="17" a="1"/>
  <c r="D50" i="17" s="1"/>
  <c r="D45" i="17" a="1"/>
  <c r="D45" i="17" s="1"/>
  <c r="D55" i="17" a="1"/>
  <c r="D55" i="17" s="1"/>
  <c r="J55" i="17" a="1"/>
  <c r="J55" i="17" s="1"/>
  <c r="M57" i="17" a="1"/>
  <c r="M57" i="17" s="1"/>
  <c r="M56" i="17" a="1"/>
  <c r="M56" i="17" s="1"/>
  <c r="M42" i="17" a="1"/>
  <c r="M42" i="17" s="1"/>
  <c r="M55" i="17" a="1"/>
  <c r="M55" i="17" s="1"/>
  <c r="M43" i="17" a="1"/>
  <c r="M43" i="17" s="1"/>
  <c r="J42" i="17" a="1"/>
  <c r="J42" i="17" s="1"/>
  <c r="J56" i="17" a="1"/>
  <c r="J56" i="17" s="1"/>
  <c r="M49" i="17" a="1"/>
  <c r="M49" i="17" s="1"/>
  <c r="M53" i="17" a="1"/>
  <c r="M53" i="17" s="1"/>
  <c r="J51" i="17" a="1"/>
  <c r="J51" i="17" s="1"/>
  <c r="M54" i="17" a="1"/>
  <c r="M54" i="17" s="1"/>
  <c r="M52" i="17" a="1"/>
  <c r="M52" i="17" s="1"/>
  <c r="J44" i="17" a="1"/>
  <c r="J44" i="17" s="1"/>
  <c r="M46" i="17" a="1"/>
  <c r="M46" i="17" s="1"/>
  <c r="J49" i="17" a="1"/>
  <c r="J49" i="17" s="1"/>
  <c r="M47" i="17" a="1"/>
  <c r="M47" i="17" s="1"/>
  <c r="J46" i="17" a="1"/>
  <c r="J46" i="17" s="1"/>
  <c r="J43" i="17" a="1"/>
  <c r="J43" i="17" s="1"/>
  <c r="M41" i="17" a="1"/>
  <c r="M41" i="17" s="1"/>
  <c r="J57" i="17" a="1"/>
  <c r="J57" i="17" s="1"/>
  <c r="J47" i="17" a="1"/>
  <c r="J47" i="17" s="1"/>
  <c r="J52" i="17" a="1"/>
  <c r="J52" i="17" s="1"/>
  <c r="M58" i="17" a="1"/>
  <c r="M58" i="17" s="1"/>
  <c r="M44" i="17" a="1"/>
  <c r="M44" i="17" s="1"/>
  <c r="J53" i="17" a="1"/>
  <c r="J53" i="17" s="1"/>
  <c r="J48" i="17" a="1"/>
  <c r="J48" i="17" s="1"/>
  <c r="M45" i="17" a="1"/>
  <c r="M45" i="17" s="1"/>
  <c r="J54" i="17" a="1"/>
  <c r="J54" i="17" s="1"/>
  <c r="M48" i="17" a="1"/>
  <c r="M48" i="17" s="1"/>
  <c r="J58" i="17" a="1"/>
  <c r="J58" i="17" s="1"/>
  <c r="M50" i="17" a="1"/>
  <c r="M50" i="17" s="1"/>
  <c r="M51" i="17" a="1"/>
  <c r="M51" i="17" s="1"/>
  <c r="J50" i="17" a="1"/>
  <c r="J50" i="17" s="1"/>
  <c r="D41" i="17" l="1" a="1"/>
  <c r="D41" i="17" s="1"/>
  <c r="D61" i="17" a="1"/>
  <c r="D61" i="17" s="1"/>
  <c r="D56" i="17" a="1"/>
  <c r="D56" i="17" s="1"/>
  <c r="D51" i="17" a="1"/>
  <c r="D51" i="17" s="1"/>
  <c r="D46" i="17" a="1"/>
  <c r="D46" i="17" s="1"/>
  <c r="D48" i="17" a="1"/>
  <c r="D48" i="17" s="1"/>
  <c r="D63" i="17" a="1"/>
  <c r="D63" i="17" s="1"/>
  <c r="D68" i="17" a="1"/>
  <c r="D68" i="17" s="1"/>
  <c r="D43" i="17" a="1"/>
  <c r="D43" i="17" s="1"/>
  <c r="D53" i="17" a="1"/>
  <c r="D53" i="17" s="1"/>
  <c r="D58" i="17" a="1"/>
  <c r="D58" i="17" s="1"/>
  <c r="D47" i="17" a="1"/>
  <c r="D47" i="17" s="1"/>
  <c r="D42" i="17" a="1"/>
  <c r="D42" i="17" s="1"/>
  <c r="D67" i="17" a="1"/>
  <c r="D67" i="17" s="1"/>
  <c r="D62" i="17" a="1"/>
  <c r="D62" i="17" s="1"/>
  <c r="D57" i="17" a="1"/>
  <c r="D57" i="17" s="1"/>
  <c r="D52" i="17" a="1"/>
  <c r="D52" i="17" s="1"/>
  <c r="D54" i="17" a="1"/>
  <c r="D54" i="17" s="1"/>
  <c r="D49" i="17" a="1"/>
  <c r="D49" i="17" s="1"/>
  <c r="D59" i="17" a="1"/>
  <c r="D59" i="17" s="1"/>
  <c r="D64" i="17" a="1"/>
  <c r="D64" i="17" s="1"/>
  <c r="D69" i="17" a="1"/>
  <c r="D69" i="17" s="1"/>
  <c r="D44" i="17" a="1"/>
  <c r="D44" i="17" s="1"/>
  <c r="R42" i="17" l="1" a="1"/>
  <c r="R42" i="17" s="1"/>
  <c r="C14" i="17" s="1"/>
  <c r="D14" i="17" s="1"/>
  <c r="E117" i="17" a="1"/>
  <c r="E117" i="17" s="1"/>
  <c r="E109" i="17" a="1"/>
  <c r="E109" i="17" s="1"/>
  <c r="E126" i="17" a="1"/>
  <c r="E126" i="17" s="1"/>
  <c r="E93" i="17" a="1"/>
  <c r="E93" i="17" s="1"/>
  <c r="E98" i="17" a="1"/>
  <c r="E98" i="17" s="1"/>
  <c r="E80" i="17" a="1"/>
  <c r="E80" i="17" s="1"/>
  <c r="E101" i="17" a="1"/>
  <c r="E101" i="17" s="1"/>
  <c r="E102" i="17" a="1"/>
  <c r="E102" i="17" s="1"/>
  <c r="E60" i="17" a="1"/>
  <c r="E60" i="17" s="1"/>
  <c r="E120" i="17" a="1"/>
  <c r="E120" i="17" s="1"/>
  <c r="E81" i="17" a="1"/>
  <c r="E81" i="17" s="1"/>
  <c r="E77" i="17" a="1"/>
  <c r="E77" i="17" s="1"/>
  <c r="E76" i="17" a="1"/>
  <c r="E76" i="17" s="1"/>
  <c r="E121" i="17" a="1"/>
  <c r="E121" i="17" s="1"/>
  <c r="E47" i="17" a="1"/>
  <c r="E47" i="17" s="1"/>
  <c r="E55" i="17" a="1"/>
  <c r="E55" i="17" s="1"/>
  <c r="E99" i="17" a="1"/>
  <c r="E99" i="17" s="1"/>
  <c r="E115" i="17" a="1"/>
  <c r="E115" i="17" s="1"/>
  <c r="E125" i="17" a="1"/>
  <c r="E125" i="17" s="1"/>
  <c r="E67" i="17" a="1"/>
  <c r="E67" i="17" s="1"/>
  <c r="E112" i="17" a="1"/>
  <c r="E112" i="17" s="1"/>
  <c r="E122" i="17" a="1"/>
  <c r="E122" i="17" s="1"/>
  <c r="E119" i="17" a="1"/>
  <c r="E119" i="17" s="1"/>
  <c r="E52" i="17" a="1"/>
  <c r="E52" i="17" s="1"/>
  <c r="E104" i="17" a="1"/>
  <c r="E104" i="17" s="1"/>
  <c r="E57" i="17" a="1"/>
  <c r="E57" i="17" s="1"/>
  <c r="E92" i="17" a="1"/>
  <c r="E92" i="17" s="1"/>
  <c r="E123" i="17" a="1"/>
  <c r="E123" i="17" s="1"/>
  <c r="E113" i="17" a="1"/>
  <c r="E113" i="17" s="1"/>
  <c r="E63" i="17" a="1"/>
  <c r="E63" i="17" s="1"/>
  <c r="E56" i="17" a="1"/>
  <c r="E56" i="17" s="1"/>
  <c r="E110" i="17" a="1"/>
  <c r="E110" i="17" s="1"/>
  <c r="E111" i="17" a="1"/>
  <c r="E111" i="17" s="1"/>
  <c r="E130" i="17" a="1"/>
  <c r="E130" i="17" s="1"/>
  <c r="E51" i="17" a="1"/>
  <c r="E51" i="17" s="1"/>
  <c r="E65" i="17" a="1"/>
  <c r="E65" i="17" s="1"/>
  <c r="E50" i="17" a="1"/>
  <c r="E50" i="17" s="1"/>
  <c r="E103" i="17" a="1"/>
  <c r="E103" i="17" s="1"/>
  <c r="E127" i="17" a="1"/>
  <c r="E127" i="17" s="1"/>
  <c r="E70" i="17" a="1"/>
  <c r="E70" i="17" s="1"/>
  <c r="E64" i="17" a="1"/>
  <c r="E64" i="17" s="1"/>
  <c r="E58" i="17" a="1"/>
  <c r="E58" i="17" s="1"/>
  <c r="E44" i="17" a="1"/>
  <c r="E44" i="17" s="1"/>
  <c r="E49" i="17" a="1"/>
  <c r="E49" i="17" s="1"/>
  <c r="E85" i="17" a="1"/>
  <c r="E85" i="17" s="1"/>
  <c r="E53" i="17" a="1"/>
  <c r="E53" i="17" s="1"/>
  <c r="E90" i="17" a="1"/>
  <c r="E90" i="17" s="1"/>
  <c r="E114" i="17" a="1"/>
  <c r="E114" i="17" s="1"/>
  <c r="E42" i="17" a="1"/>
  <c r="E42" i="17" s="1"/>
  <c r="E62" i="17" a="1"/>
  <c r="E62" i="17" s="1"/>
  <c r="E79" i="17" a="1"/>
  <c r="E79" i="17" s="1"/>
  <c r="E48" i="17" a="1"/>
  <c r="E48" i="17" s="1"/>
  <c r="E116" i="17" a="1"/>
  <c r="E116" i="17" s="1"/>
  <c r="E89" i="17" a="1"/>
  <c r="E89" i="17" s="1"/>
  <c r="E84" i="17" a="1"/>
  <c r="E84" i="17" s="1"/>
  <c r="E91" i="17" a="1"/>
  <c r="E91" i="17" s="1"/>
  <c r="E118" i="17" a="1"/>
  <c r="E118" i="17" s="1"/>
  <c r="E88" i="17" a="1"/>
  <c r="E88" i="17" s="1"/>
  <c r="E68" i="17" a="1"/>
  <c r="E68" i="17" s="1"/>
  <c r="E128" i="17" a="1"/>
  <c r="E128" i="17" s="1"/>
  <c r="E129" i="17" a="1"/>
  <c r="E129" i="17" s="1"/>
  <c r="E106" i="17" a="1"/>
  <c r="E106" i="17" s="1"/>
  <c r="E73" i="17" a="1"/>
  <c r="E73" i="17" s="1"/>
  <c r="E95" i="17" a="1"/>
  <c r="E95" i="17" s="1"/>
  <c r="E107" i="17" a="1"/>
  <c r="E107" i="17" s="1"/>
  <c r="E87" i="17" a="1"/>
  <c r="E87" i="17" s="1"/>
  <c r="E59" i="17" a="1"/>
  <c r="E59" i="17" s="1"/>
  <c r="E46" i="17" a="1"/>
  <c r="E46" i="17" s="1"/>
  <c r="E72" i="17" a="1"/>
  <c r="E72" i="17" s="1"/>
  <c r="E105" i="17" a="1"/>
  <c r="E105" i="17" s="1"/>
  <c r="E66" i="17" a="1"/>
  <c r="E66" i="17" s="1"/>
  <c r="E54" i="17" a="1"/>
  <c r="E54" i="17" s="1"/>
  <c r="E83" i="17" a="1"/>
  <c r="E83" i="17" s="1"/>
  <c r="E96" i="17" a="1"/>
  <c r="E96" i="17" s="1"/>
  <c r="E86" i="17" a="1"/>
  <c r="E86" i="17" s="1"/>
  <c r="E97" i="17" a="1"/>
  <c r="E97" i="17" s="1"/>
  <c r="E94" i="17" a="1"/>
  <c r="E94" i="17" s="1"/>
  <c r="E82" i="17" a="1"/>
  <c r="E82" i="17" s="1"/>
  <c r="E74" i="17" a="1"/>
  <c r="E74" i="17" s="1"/>
  <c r="E75" i="17" a="1"/>
  <c r="E75" i="17" s="1"/>
  <c r="E69" i="17" a="1"/>
  <c r="E69" i="17" s="1"/>
  <c r="E45" i="17" a="1"/>
  <c r="E45" i="17" s="1"/>
  <c r="E43" i="17" a="1"/>
  <c r="E43" i="17" s="1"/>
  <c r="E108" i="17" a="1"/>
  <c r="E108" i="17" s="1"/>
  <c r="E124" i="17" a="1"/>
  <c r="E124" i="17" s="1"/>
  <c r="E78" i="17" a="1"/>
  <c r="E78" i="17" s="1"/>
  <c r="E71" i="17" a="1"/>
  <c r="E71" i="17" s="1"/>
  <c r="E100" i="17" a="1"/>
  <c r="E100" i="17" s="1"/>
  <c r="E61" i="17" a="1"/>
  <c r="E61" i="17" s="1"/>
  <c r="E41" i="17" a="1"/>
  <c r="E41" i="17" s="1"/>
  <c r="R43" i="17" l="1" a="1"/>
  <c r="R43" i="17" s="1"/>
  <c r="C15" i="17" s="1"/>
  <c r="C16" i="17" s="1"/>
  <c r="D16" i="17" s="1"/>
  <c r="B26" i="17" s="1"/>
  <c r="B34" i="17" s="1"/>
  <c r="C34" i="17" s="1"/>
  <c r="D15" i="17" l="1"/>
  <c r="B25" i="17" s="1"/>
  <c r="E14" i="17"/>
  <c r="F14" i="17" s="1"/>
  <c r="B23" i="17"/>
  <c r="B31" i="17" s="1"/>
  <c r="C31" i="17" s="1"/>
  <c r="E34" i="17"/>
  <c r="E15" i="17" l="1"/>
  <c r="F15" i="17" s="1"/>
  <c r="B33" i="17"/>
  <c r="B24" i="17"/>
  <c r="B22" i="17" s="1"/>
  <c r="B30" i="17" s="1"/>
  <c r="C30" i="17" s="1"/>
  <c r="E31" i="17"/>
  <c r="C33" i="17" l="1"/>
  <c r="E33" i="17" s="1"/>
  <c r="B27" i="17"/>
  <c r="C24" i="17" s="1"/>
  <c r="E30" i="17"/>
  <c r="B32" i="17"/>
  <c r="C32" i="17" s="1"/>
  <c r="C22" i="17" l="1"/>
  <c r="C26" i="17"/>
  <c r="C25" i="17"/>
  <c r="B35" i="17"/>
  <c r="C23" i="17"/>
  <c r="E32" i="17"/>
  <c r="C35" i="17" l="1"/>
  <c r="D30" i="17" s="1"/>
  <c r="D38" i="17"/>
  <c r="D33" i="17" l="1"/>
  <c r="E35" i="17"/>
  <c r="D34" i="17"/>
  <c r="D32" i="17"/>
  <c r="D31" i="17"/>
  <c r="D35" i="17"/>
</calcChain>
</file>

<file path=xl/comments1.xml><?xml version="1.0" encoding="utf-8"?>
<comments xmlns="http://schemas.openxmlformats.org/spreadsheetml/2006/main">
  <authors>
    <author>Mark Biegert</author>
  </authors>
  <commentList>
    <comment ref="A6" authorId="0">
      <text/>
    </comment>
  </commentList>
</comments>
</file>

<file path=xl/comments2.xml><?xml version="1.0" encoding="utf-8"?>
<comments xmlns="http://schemas.openxmlformats.org/spreadsheetml/2006/main">
  <authors>
    <author>Mark Biegert</author>
  </authors>
  <commentList>
    <comment ref="A6" authorId="0">
      <text/>
    </comment>
  </commentList>
</comments>
</file>

<file path=xl/comments3.xml><?xml version="1.0" encoding="utf-8"?>
<comments xmlns="http://schemas.openxmlformats.org/spreadsheetml/2006/main">
  <authors>
    <author>Mark Biegert</author>
  </authors>
  <commentList>
    <comment ref="A6" authorId="0">
      <text/>
    </comment>
  </commentList>
</comments>
</file>

<file path=xl/comments4.xml><?xml version="1.0" encoding="utf-8"?>
<comments xmlns="http://schemas.openxmlformats.org/spreadsheetml/2006/main">
  <authors>
    <author>Mark Biegert</author>
  </authors>
  <commentList>
    <comment ref="A6" authorId="0">
      <text/>
    </comment>
    <comment ref="B6" authorId="0">
      <text/>
    </comment>
  </commentList>
</comments>
</file>

<file path=xl/sharedStrings.xml><?xml version="1.0" encoding="utf-8"?>
<sst xmlns="http://schemas.openxmlformats.org/spreadsheetml/2006/main" count="380" uniqueCount="83">
  <si>
    <t>FROM:</t>
  </si>
  <si>
    <t>SUBJECT:</t>
  </si>
  <si>
    <t>DATE:</t>
  </si>
  <si>
    <t>Mark Biegert</t>
  </si>
  <si>
    <t>SS</t>
  </si>
  <si>
    <t>MS</t>
  </si>
  <si>
    <t>F</t>
  </si>
  <si>
    <t>Total</t>
  </si>
  <si>
    <t>C</t>
  </si>
  <si>
    <t>Row</t>
  </si>
  <si>
    <t>A</t>
  </si>
  <si>
    <t>B</t>
  </si>
  <si>
    <t>D</t>
  </si>
  <si>
    <t>E</t>
  </si>
  <si>
    <t>Source</t>
  </si>
  <si>
    <t>Part</t>
  </si>
  <si>
    <t>Operator</t>
  </si>
  <si>
    <t>Grand Average</t>
  </si>
  <si>
    <t>Repeatability</t>
  </si>
  <si>
    <t>Part-to-Part</t>
  </si>
  <si>
    <t>Total Variation</t>
  </si>
  <si>
    <t>Total Gage R&amp;R</t>
  </si>
  <si>
    <t>VarComp</t>
  </si>
  <si>
    <t>Reproducibility</t>
  </si>
  <si>
    <t>Study Var
(6*SD)</t>
  </si>
  <si>
    <t>Gage R&amp;R Data</t>
  </si>
  <si>
    <t>Value</t>
  </si>
  <si>
    <t>Oper. #</t>
  </si>
  <si>
    <t>Data #</t>
  </si>
  <si>
    <t>Oper</t>
  </si>
  <si>
    <t>Rep</t>
  </si>
  <si>
    <t>Sum of Squares All Data</t>
  </si>
  <si>
    <t>Sum of Squares Parts</t>
  </si>
  <si>
    <t>Sum of Squares Operator</t>
  </si>
  <si>
    <t xml:space="preserve">Part </t>
  </si>
  <si>
    <t xml:space="preserve">Repeatability </t>
  </si>
  <si>
    <t>DF</t>
  </si>
  <si>
    <t>P</t>
  </si>
  <si>
    <t>Two-Way ANOVA Table Without Interaction</t>
  </si>
  <si>
    <t>Gage R&amp;R Table</t>
  </si>
  <si>
    <t>%</t>
  </si>
  <si>
    <t>StdDev (SD)</t>
  </si>
  <si>
    <t>%Study Var
(%SV)</t>
  </si>
  <si>
    <t>%Tolerance
(SV/Toler)</t>
  </si>
  <si>
    <t>Inputs</t>
  </si>
  <si>
    <t>Tolerance Range</t>
  </si>
  <si>
    <t>Introduction</t>
  </si>
  <si>
    <t>Summary Information</t>
  </si>
  <si>
    <t>Temp1</t>
  </si>
  <si>
    <t>Temp2</t>
  </si>
  <si>
    <t>Study Var
(5.15*SD)</t>
  </si>
  <si>
    <t>Reference Link</t>
  </si>
  <si>
    <t>Example Gage R&amp;R From "Modern Engineering Statistics", page 447</t>
  </si>
  <si>
    <t>Exercise 13.6 from "Modern Engineering Statistics"</t>
  </si>
  <si>
    <t>Web-Based Presentation Gage R&amp;R Example</t>
  </si>
  <si>
    <t xml:space="preserve">                  </t>
  </si>
  <si>
    <t>Num. of Items</t>
  </si>
  <si>
    <t>Reworking of "Facts from Figures" Example</t>
  </si>
  <si>
    <t>Deg. of Freedom</t>
  </si>
  <si>
    <t>Deg. Of Freedom</t>
  </si>
  <si>
    <t>Src</t>
  </si>
  <si>
    <t>Col</t>
  </si>
  <si>
    <t>Treat</t>
  </si>
  <si>
    <t>Res</t>
  </si>
  <si>
    <t>Table of Randomized Treatments</t>
  </si>
  <si>
    <t>Treatment Color Key</t>
  </si>
  <si>
    <t>Determination of Treatment Variation</t>
  </si>
  <si>
    <t>Determination of Variation Due to Column Position</t>
  </si>
  <si>
    <t>Determination of Variation Due to Row Position</t>
  </si>
  <si>
    <t>ANOVA Table</t>
  </si>
  <si>
    <t>Each Column Value Replaced</t>
  </si>
  <si>
    <t>By Column Average</t>
  </si>
  <si>
    <t>Sum of Square Dev</t>
  </si>
  <si>
    <t>Sum of Squared Dev</t>
  </si>
  <si>
    <t>Column align the treatments</t>
  </si>
  <si>
    <t>Number of Distinct Categories</t>
  </si>
  <si>
    <t>MS.</t>
  </si>
  <si>
    <t>http://reliawiki.org/index.php/Measurement_System_Analysis</t>
  </si>
  <si>
    <t/>
  </si>
  <si>
    <t>Row Averages</t>
  </si>
  <si>
    <t>Col. Ave.</t>
  </si>
  <si>
    <t>Part #</t>
  </si>
  <si>
    <t>Reference Document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</si>
</sst>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"/>
    <numFmt numFmtId="165" formatCode="0.0"/>
    <numFmt numFmtId="166" formatCode="0.000000"/>
    <numFmt numFmtId="167" formatCode="0.000"/>
    <numFmt numFmtId="168" formatCode="0.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Perpetua"/>
      <family val="1"/>
    </font>
    <font>
      <b/>
      <u/>
      <sz val="10"/>
      <color theme="1"/>
      <name val="Perpetua"/>
      <family val="1"/>
    </font>
    <font>
      <b/>
      <i/>
      <sz val="11"/>
      <color rgb="FF7030A0"/>
      <name val="Tahoma"/>
      <family val="2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4"/>
      <color theme="1"/>
      <name val="Perpetua"/>
      <family val="1"/>
    </font>
    <font>
      <sz val="11"/>
      <color theme="1"/>
      <name val="Perpetua"/>
      <family val="1"/>
    </font>
    <font>
      <b/>
      <sz val="11"/>
      <color theme="1"/>
      <name val="Perpetua"/>
      <family val="1"/>
    </font>
    <font>
      <u/>
      <sz val="11"/>
      <color theme="10"/>
      <name val="Perpetua"/>
      <family val="1"/>
    </font>
    <font>
      <b/>
      <sz val="11"/>
      <color rgb="FF3F3F3F"/>
      <name val="Perpetua"/>
      <family val="1"/>
    </font>
    <font>
      <b/>
      <i/>
      <sz val="11"/>
      <color rgb="FF7030A0"/>
      <name val="Perpetua"/>
      <family val="1"/>
    </font>
    <font>
      <sz val="11"/>
      <color rgb="FF3F3F76"/>
      <name val="Perpetua"/>
      <family val="1"/>
    </font>
    <font>
      <sz val="11"/>
      <color rgb="FF9C6500"/>
      <name val="Perpetua"/>
      <family val="1"/>
    </font>
    <font>
      <sz val="8"/>
      <color theme="1"/>
      <name val="Perpetua"/>
      <family val="1"/>
    </font>
  </fonts>
  <fills count="3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2">
    <xf numFmtId="0" fontId="0" fillId="0" borderId="0"/>
    <xf numFmtId="0" fontId="2" fillId="0" borderId="0" applyNumberFormat="0" applyFill="0" applyBorder="0" applyAlignment="0" applyProtection="0"/>
    <xf numFmtId="0" fontId="12" fillId="0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1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1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" fillId="20" borderId="0" applyNumberFormat="0" applyBorder="0" applyAlignment="0" applyProtection="0"/>
    <xf numFmtId="0" fontId="4" fillId="21" borderId="0" applyNumberFormat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24" borderId="0" applyNumberFormat="0" applyBorder="0" applyAlignment="0" applyProtection="0"/>
    <xf numFmtId="0" fontId="10" fillId="25" borderId="1" applyNumberFormat="0" applyAlignment="0" applyProtection="0"/>
    <xf numFmtId="0" fontId="11" fillId="26" borderId="2" applyNumberFormat="0" applyAlignment="0" applyProtection="0"/>
  </cellStyleXfs>
  <cellXfs count="102">
    <xf numFmtId="0" fontId="0" fillId="0" borderId="0" xfId="0"/>
    <xf numFmtId="0" fontId="14" fillId="22" borderId="0" xfId="0" applyFont="1" applyFill="1" applyAlignment="1">
      <alignment horizontal="left" vertical="top"/>
    </xf>
    <xf numFmtId="0" fontId="13" fillId="23" borderId="0" xfId="0" applyFont="1" applyFill="1" applyAlignment="1">
      <alignment horizontal="left" vertical="top"/>
    </xf>
    <xf numFmtId="0" fontId="13" fillId="0" borderId="0" xfId="0" applyFont="1"/>
    <xf numFmtId="15" fontId="13" fillId="23" borderId="0" xfId="0" applyNumberFormat="1" applyFont="1" applyFill="1" applyAlignment="1">
      <alignment horizontal="left" vertical="top"/>
    </xf>
    <xf numFmtId="0" fontId="12" fillId="0" borderId="0" xfId="2" applyFont="1" applyAlignment="1">
      <alignment horizontal="left" vertical="top"/>
    </xf>
    <xf numFmtId="0" fontId="15" fillId="0" borderId="0" xfId="28" applyFont="1"/>
    <xf numFmtId="0" fontId="12" fillId="0" borderId="0" xfId="2" applyFont="1"/>
    <xf numFmtId="0" fontId="5" fillId="27" borderId="4" xfId="3" applyFont="1" applyFill="1" applyBorder="1"/>
    <xf numFmtId="0" fontId="5" fillId="27" borderId="6" xfId="3" applyFont="1" applyFill="1" applyBorder="1"/>
    <xf numFmtId="0" fontId="5" fillId="29" borderId="3" xfId="3" applyFont="1" applyFill="1" applyBorder="1"/>
    <xf numFmtId="0" fontId="13" fillId="0" borderId="5" xfId="0" applyFont="1" applyBorder="1"/>
    <xf numFmtId="165" fontId="13" fillId="0" borderId="5" xfId="0" applyNumberFormat="1" applyFont="1" applyBorder="1"/>
    <xf numFmtId="164" fontId="13" fillId="0" borderId="5" xfId="0" applyNumberFormat="1" applyFont="1" applyBorder="1"/>
    <xf numFmtId="167" fontId="13" fillId="0" borderId="5" xfId="0" applyNumberFormat="1" applyFont="1" applyBorder="1"/>
    <xf numFmtId="0" fontId="5" fillId="0" borderId="0" xfId="3" applyFont="1"/>
    <xf numFmtId="0" fontId="5" fillId="29" borderId="4" xfId="3" applyFont="1" applyFill="1" applyBorder="1"/>
    <xf numFmtId="0" fontId="13" fillId="0" borderId="6" xfId="0" applyFont="1" applyBorder="1"/>
    <xf numFmtId="165" fontId="13" fillId="0" borderId="6" xfId="0" applyNumberFormat="1" applyFont="1" applyBorder="1"/>
    <xf numFmtId="164" fontId="13" fillId="0" borderId="6" xfId="0" applyNumberFormat="1" applyFont="1" applyBorder="1"/>
    <xf numFmtId="0" fontId="5" fillId="28" borderId="3" xfId="3" applyFont="1" applyFill="1" applyBorder="1"/>
    <xf numFmtId="0" fontId="13" fillId="28" borderId="5" xfId="0" applyFont="1" applyFill="1" applyBorder="1"/>
    <xf numFmtId="165" fontId="13" fillId="28" borderId="5" xfId="0" applyNumberFormat="1" applyFont="1" applyFill="1" applyBorder="1"/>
    <xf numFmtId="164" fontId="13" fillId="28" borderId="5" xfId="0" applyNumberFormat="1" applyFont="1" applyFill="1" applyBorder="1"/>
    <xf numFmtId="0" fontId="5" fillId="0" borderId="3" xfId="3" applyFont="1" applyBorder="1"/>
    <xf numFmtId="10" fontId="13" fillId="0" borderId="5" xfId="27" applyNumberFormat="1" applyFont="1" applyBorder="1"/>
    <xf numFmtId="0" fontId="5" fillId="0" borderId="3" xfId="3" applyFont="1" applyBorder="1" applyAlignment="1">
      <alignment horizontal="left" indent="1"/>
    </xf>
    <xf numFmtId="0" fontId="5" fillId="0" borderId="4" xfId="3" applyFont="1" applyBorder="1"/>
    <xf numFmtId="164" fontId="13" fillId="0" borderId="6" xfId="0" applyNumberFormat="1" applyFont="1" applyBorder="1" applyAlignment="1">
      <alignment horizontal="left" indent="3"/>
    </xf>
    <xf numFmtId="10" fontId="13" fillId="0" borderId="6" xfId="27" applyNumberFormat="1" applyFont="1" applyBorder="1"/>
    <xf numFmtId="0" fontId="5" fillId="27" borderId="4" xfId="3" applyFont="1" applyFill="1" applyBorder="1" applyAlignment="1">
      <alignment wrapText="1"/>
    </xf>
    <xf numFmtId="0" fontId="5" fillId="27" borderId="6" xfId="3" applyFont="1" applyFill="1" applyBorder="1" applyAlignment="1">
      <alignment wrapText="1"/>
    </xf>
    <xf numFmtId="166" fontId="13" fillId="28" borderId="5" xfId="0" applyNumberFormat="1" applyFont="1" applyFill="1" applyBorder="1"/>
    <xf numFmtId="10" fontId="14" fillId="28" borderId="3" xfId="27" applyNumberFormat="1" applyFont="1" applyFill="1" applyBorder="1"/>
    <xf numFmtId="10" fontId="13" fillId="28" borderId="5" xfId="27" applyNumberFormat="1" applyFont="1" applyFill="1" applyBorder="1"/>
    <xf numFmtId="164" fontId="13" fillId="0" borderId="0" xfId="0" applyNumberFormat="1" applyFont="1"/>
    <xf numFmtId="10" fontId="13" fillId="0" borderId="0" xfId="27" applyNumberFormat="1" applyFont="1"/>
    <xf numFmtId="9" fontId="13" fillId="0" borderId="0" xfId="27" applyFont="1"/>
    <xf numFmtId="2" fontId="13" fillId="0" borderId="0" xfId="27" applyNumberFormat="1" applyFont="1"/>
    <xf numFmtId="0" fontId="14" fillId="0" borderId="0" xfId="0" applyFont="1"/>
    <xf numFmtId="0" fontId="16" fillId="26" borderId="2" xfId="31" applyFont="1"/>
    <xf numFmtId="0" fontId="17" fillId="0" borderId="0" xfId="26" applyFont="1"/>
    <xf numFmtId="1" fontId="18" fillId="25" borderId="1" xfId="30" applyNumberFormat="1" applyFont="1"/>
    <xf numFmtId="167" fontId="18" fillId="25" borderId="1" xfId="30" applyNumberFormat="1" applyFont="1"/>
    <xf numFmtId="0" fontId="19" fillId="24" borderId="0" xfId="29" applyFont="1"/>
    <xf numFmtId="0" fontId="13" fillId="0" borderId="0" xfId="0" applyFont="1" applyAlignment="1">
      <alignment horizontal="left"/>
    </xf>
    <xf numFmtId="164" fontId="13" fillId="0" borderId="6" xfId="0" applyNumberFormat="1" applyFont="1" applyBorder="1" applyAlignment="1">
      <alignment horizontal="right"/>
    </xf>
    <xf numFmtId="0" fontId="5" fillId="27" borderId="4" xfId="3" applyFont="1" applyFill="1" applyBorder="1" applyAlignment="1">
      <alignment horizontal="center" wrapText="1"/>
    </xf>
    <xf numFmtId="0" fontId="5" fillId="27" borderId="6" xfId="3" applyFont="1" applyFill="1" applyBorder="1" applyAlignment="1">
      <alignment horizontal="center" wrapText="1"/>
    </xf>
    <xf numFmtId="0" fontId="18" fillId="25" borderId="1" xfId="30" applyFont="1"/>
    <xf numFmtId="0" fontId="13" fillId="28" borderId="0" xfId="0" applyFont="1" applyFill="1"/>
    <xf numFmtId="0" fontId="13" fillId="30" borderId="0" xfId="0" applyFont="1" applyFill="1"/>
    <xf numFmtId="0" fontId="13" fillId="31" borderId="0" xfId="0" applyFont="1" applyFill="1"/>
    <xf numFmtId="0" fontId="13" fillId="27" borderId="0" xfId="0" applyFont="1" applyFill="1"/>
    <xf numFmtId="0" fontId="13" fillId="32" borderId="0" xfId="0" applyFont="1" applyFill="1"/>
    <xf numFmtId="0" fontId="13" fillId="31" borderId="0" xfId="0" applyFont="1" applyFill="1" applyBorder="1"/>
    <xf numFmtId="0" fontId="13" fillId="27" borderId="0" xfId="0" applyFont="1" applyFill="1" applyBorder="1"/>
    <xf numFmtId="0" fontId="13" fillId="32" borderId="0" xfId="0" applyFont="1" applyFill="1" applyBorder="1"/>
    <xf numFmtId="0" fontId="13" fillId="28" borderId="0" xfId="0" applyFont="1" applyFill="1" applyBorder="1"/>
    <xf numFmtId="0" fontId="13" fillId="30" borderId="0" xfId="0" applyFont="1" applyFill="1" applyBorder="1"/>
    <xf numFmtId="0" fontId="13" fillId="0" borderId="9" xfId="0" applyFont="1" applyBorder="1"/>
    <xf numFmtId="0" fontId="13" fillId="0" borderId="10" xfId="0" applyFont="1" applyBorder="1"/>
    <xf numFmtId="0" fontId="13" fillId="0" borderId="11" xfId="0" applyFont="1" applyBorder="1"/>
    <xf numFmtId="0" fontId="13" fillId="0" borderId="12" xfId="0" applyFont="1" applyBorder="1"/>
    <xf numFmtId="0" fontId="13" fillId="0" borderId="8" xfId="0" applyFont="1" applyBorder="1"/>
    <xf numFmtId="0" fontId="13" fillId="0" borderId="13" xfId="0" applyFont="1" applyBorder="1"/>
    <xf numFmtId="0" fontId="13" fillId="0" borderId="14" xfId="0" applyFont="1" applyBorder="1"/>
    <xf numFmtId="0" fontId="13" fillId="0" borderId="15" xfId="0" applyFont="1" applyBorder="1"/>
    <xf numFmtId="0" fontId="13" fillId="0" borderId="16" xfId="0" applyFont="1" applyBorder="1"/>
    <xf numFmtId="0" fontId="13" fillId="0" borderId="4" xfId="0" applyFont="1" applyBorder="1"/>
    <xf numFmtId="0" fontId="13" fillId="0" borderId="3" xfId="0" applyFont="1" applyBorder="1"/>
    <xf numFmtId="165" fontId="13" fillId="0" borderId="4" xfId="0" applyNumberFormat="1" applyFont="1" applyBorder="1"/>
    <xf numFmtId="0" fontId="13" fillId="0" borderId="7" xfId="0" applyFont="1" applyBorder="1"/>
    <xf numFmtId="10" fontId="13" fillId="28" borderId="3" xfId="27" applyNumberFormat="1" applyFont="1" applyFill="1" applyBorder="1"/>
    <xf numFmtId="167" fontId="16" fillId="26" borderId="2" xfId="31" applyNumberFormat="1" applyFont="1"/>
    <xf numFmtId="2" fontId="13" fillId="0" borderId="0" xfId="0" applyNumberFormat="1" applyFont="1"/>
    <xf numFmtId="168" fontId="13" fillId="0" borderId="5" xfId="0" applyNumberFormat="1" applyFont="1" applyBorder="1"/>
    <xf numFmtId="168" fontId="13" fillId="0" borderId="6" xfId="0" applyNumberFormat="1" applyFont="1" applyBorder="1"/>
    <xf numFmtId="167" fontId="13" fillId="0" borderId="0" xfId="0" applyNumberFormat="1" applyFont="1"/>
    <xf numFmtId="0" fontId="8" fillId="0" borderId="0" xfId="28"/>
    <xf numFmtId="0" fontId="20" fillId="0" borderId="0" xfId="0" applyFont="1" applyAlignment="1">
      <alignment horizontal="centerContinuous"/>
    </xf>
    <xf numFmtId="0" fontId="13" fillId="0" borderId="17" xfId="0" applyFont="1" applyBorder="1" applyAlignment="1">
      <alignment horizontal="centerContinuous"/>
    </xf>
    <xf numFmtId="0" fontId="13" fillId="0" borderId="17" xfId="0" applyFont="1" applyBorder="1"/>
    <xf numFmtId="0" fontId="20" fillId="0" borderId="0" xfId="0" applyFont="1"/>
    <xf numFmtId="0" fontId="13" fillId="28" borderId="18" xfId="0" applyFont="1" applyFill="1" applyBorder="1"/>
    <xf numFmtId="0" fontId="13" fillId="30" borderId="19" xfId="0" applyFont="1" applyFill="1" applyBorder="1"/>
    <xf numFmtId="0" fontId="13" fillId="31" borderId="19" xfId="0" applyFont="1" applyFill="1" applyBorder="1"/>
    <xf numFmtId="0" fontId="13" fillId="27" borderId="19" xfId="0" applyFont="1" applyFill="1" applyBorder="1"/>
    <xf numFmtId="0" fontId="13" fillId="32" borderId="20" xfId="0" applyFont="1" applyFill="1" applyBorder="1"/>
    <xf numFmtId="0" fontId="13" fillId="27" borderId="21" xfId="0" applyFont="1" applyFill="1" applyBorder="1"/>
    <xf numFmtId="0" fontId="13" fillId="31" borderId="3" xfId="0" applyFont="1" applyFill="1" applyBorder="1"/>
    <xf numFmtId="0" fontId="13" fillId="30" borderId="21" xfId="0" applyFont="1" applyFill="1" applyBorder="1"/>
    <xf numFmtId="0" fontId="13" fillId="28" borderId="3" xfId="0" applyFont="1" applyFill="1" applyBorder="1"/>
    <xf numFmtId="0" fontId="13" fillId="32" borderId="21" xfId="0" applyFont="1" applyFill="1" applyBorder="1"/>
    <xf numFmtId="0" fontId="13" fillId="27" borderId="3" xfId="0" applyFont="1" applyFill="1" applyBorder="1"/>
    <xf numFmtId="0" fontId="13" fillId="31" borderId="22" xfId="0" applyFont="1" applyFill="1" applyBorder="1"/>
    <xf numFmtId="0" fontId="13" fillId="27" borderId="17" xfId="0" applyFont="1" applyFill="1" applyBorder="1"/>
    <xf numFmtId="0" fontId="13" fillId="32" borderId="17" xfId="0" applyFont="1" applyFill="1" applyBorder="1"/>
    <xf numFmtId="0" fontId="13" fillId="28" borderId="17" xfId="0" applyFont="1" applyFill="1" applyBorder="1"/>
    <xf numFmtId="0" fontId="13" fillId="30" borderId="23" xfId="0" applyFont="1" applyFill="1" applyBorder="1"/>
    <xf numFmtId="15" fontId="13" fillId="23" borderId="0" xfId="0" applyNumberFormat="1" applyFont="1" applyFill="1" applyAlignment="1">
      <alignment horizontal="left" vertical="top"/>
    </xf>
    <xf numFmtId="0" fontId="13" fillId="0" borderId="0" xfId="0" applyFont="1" applyAlignment="1">
      <alignment vertical="top"/>
    </xf>
  </cellXfs>
  <cellStyles count="32">
    <cellStyle name="20% - Accent2" xfId="10" builtinId="34" hidden="1"/>
    <cellStyle name="20% - Accent4" xfId="17" builtinId="42" hidden="1"/>
    <cellStyle name="40% - Accent1" xfId="7" builtinId="31" hidden="1"/>
    <cellStyle name="40% - Accent2" xfId="11" builtinId="35" hidden="1"/>
    <cellStyle name="40% - Accent3" xfId="14" builtinId="39" hidden="1"/>
    <cellStyle name="40% - Accent4" xfId="18" builtinId="43" hidden="1"/>
    <cellStyle name="40% - Accent5" xfId="21" builtinId="47" hidden="1"/>
    <cellStyle name="40% - Accent6" xfId="24" builtinId="51" hidden="1"/>
    <cellStyle name="60% - Accent1" xfId="8" builtinId="32" hidden="1"/>
    <cellStyle name="60% - Accent2" xfId="12" builtinId="36" hidden="1"/>
    <cellStyle name="60% - Accent3" xfId="15" builtinId="40" hidden="1"/>
    <cellStyle name="60% - Accent4" xfId="19" builtinId="44" hidden="1"/>
    <cellStyle name="60% - Accent5" xfId="22" builtinId="48" hidden="1"/>
    <cellStyle name="60% - Accent6" xfId="25" builtinId="52" hidden="1"/>
    <cellStyle name="Accent1" xfId="6" builtinId="29" hidden="1"/>
    <cellStyle name="Accent2" xfId="9" builtinId="33" hidden="1"/>
    <cellStyle name="Accent3" xfId="13" builtinId="37" hidden="1"/>
    <cellStyle name="Accent4" xfId="16" builtinId="41" hidden="1"/>
    <cellStyle name="Accent5" xfId="20" builtinId="45" hidden="1"/>
    <cellStyle name="Accent6" xfId="23" builtinId="49" hidden="1"/>
    <cellStyle name="Comment" xfId="26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hidden="1"/>
    <cellStyle name="Hyperlink" xfId="28" builtinId="8"/>
    <cellStyle name="Input" xfId="30" builtinId="20"/>
    <cellStyle name="Neutral" xfId="29" builtinId="28"/>
    <cellStyle name="Normal" xfId="0" builtinId="0"/>
    <cellStyle name="Output" xfId="31" builtinId="21"/>
    <cellStyle name="Percent" xfId="27" builtinId="5"/>
    <cellStyle name="Title" xfId="1" builtinId="15" hidden="1"/>
  </cellStyles>
  <dxfs count="12"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20</xdr:row>
      <xdr:rowOff>28575</xdr:rowOff>
    </xdr:from>
    <xdr:to>
      <xdr:col>7</xdr:col>
      <xdr:colOff>342900</xdr:colOff>
      <xdr:row>20</xdr:row>
      <xdr:rowOff>190500</xdr:rowOff>
    </xdr:to>
    <xdr:cxnSp macro="">
      <xdr:nvCxnSpPr>
        <xdr:cNvPr id="3" name="Straight Arrow Connector 2"/>
        <xdr:cNvCxnSpPr/>
      </xdr:nvCxnSpPr>
      <xdr:spPr>
        <a:xfrm>
          <a:off x="2762250" y="4114800"/>
          <a:ext cx="609600" cy="1619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</xdr:row>
          <xdr:rowOff>0</xdr:rowOff>
        </xdr:from>
        <xdr:to>
          <xdr:col>27</xdr:col>
          <xdr:colOff>0</xdr:colOff>
          <xdr:row>39</xdr:row>
          <xdr:rowOff>200025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371284</xdr:colOff>
      <xdr:row>7</xdr:row>
      <xdr:rowOff>123826</xdr:rowOff>
    </xdr:from>
    <xdr:to>
      <xdr:col>1</xdr:col>
      <xdr:colOff>152400</xdr:colOff>
      <xdr:row>28</xdr:row>
      <xdr:rowOff>47626</xdr:rowOff>
    </xdr:to>
    <xdr:sp macro="" textlink="">
      <xdr:nvSpPr>
        <xdr:cNvPr id="2" name="Freeform 1"/>
        <xdr:cNvSpPr/>
      </xdr:nvSpPr>
      <xdr:spPr>
        <a:xfrm>
          <a:off x="371284" y="1571626"/>
          <a:ext cx="524066" cy="4229100"/>
        </a:xfrm>
        <a:custGeom>
          <a:avLst/>
          <a:gdLst>
            <a:gd name="connsiteX0" fmla="*/ 476521 w 533671"/>
            <a:gd name="connsiteY0" fmla="*/ 0 h 4200525"/>
            <a:gd name="connsiteX1" fmla="*/ 271 w 533671"/>
            <a:gd name="connsiteY1" fmla="*/ 2276475 h 4200525"/>
            <a:gd name="connsiteX2" fmla="*/ 533671 w 533671"/>
            <a:gd name="connsiteY2" fmla="*/ 4200525 h 4200525"/>
            <a:gd name="connsiteX0" fmla="*/ 476441 w 524066"/>
            <a:gd name="connsiteY0" fmla="*/ 0 h 4297311"/>
            <a:gd name="connsiteX1" fmla="*/ 191 w 524066"/>
            <a:gd name="connsiteY1" fmla="*/ 2276475 h 4297311"/>
            <a:gd name="connsiteX2" fmla="*/ 524066 w 524066"/>
            <a:gd name="connsiteY2" fmla="*/ 4297311 h 42973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4066" h="4297311">
              <a:moveTo>
                <a:pt x="476441" y="0"/>
              </a:moveTo>
              <a:cubicBezTo>
                <a:pt x="233553" y="788194"/>
                <a:pt x="-7746" y="1560257"/>
                <a:pt x="191" y="2276475"/>
              </a:cubicBezTo>
              <a:cubicBezTo>
                <a:pt x="8128" y="2992693"/>
                <a:pt x="405004" y="3930599"/>
                <a:pt x="524066" y="4297311"/>
              </a:cubicBezTo>
            </a:path>
          </a:pathLst>
        </a:custGeom>
        <a:ln>
          <a:tailEnd type="arrow" w="lg" len="med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137795</xdr:colOff>
      <xdr:row>8</xdr:row>
      <xdr:rowOff>156882</xdr:rowOff>
    </xdr:from>
    <xdr:to>
      <xdr:col>1</xdr:col>
      <xdr:colOff>145677</xdr:colOff>
      <xdr:row>37</xdr:row>
      <xdr:rowOff>56030</xdr:rowOff>
    </xdr:to>
    <xdr:sp macro="" textlink="">
      <xdr:nvSpPr>
        <xdr:cNvPr id="4" name="Freeform 3"/>
        <xdr:cNvSpPr/>
      </xdr:nvSpPr>
      <xdr:spPr>
        <a:xfrm>
          <a:off x="137795" y="1815353"/>
          <a:ext cx="747470" cy="5916706"/>
        </a:xfrm>
        <a:custGeom>
          <a:avLst/>
          <a:gdLst>
            <a:gd name="connsiteX0" fmla="*/ 422499 w 747470"/>
            <a:gd name="connsiteY0" fmla="*/ 0 h 5916706"/>
            <a:gd name="connsiteX1" fmla="*/ 7881 w 747470"/>
            <a:gd name="connsiteY1" fmla="*/ 2330823 h 5916706"/>
            <a:gd name="connsiteX2" fmla="*/ 747470 w 747470"/>
            <a:gd name="connsiteY2" fmla="*/ 5916706 h 5916706"/>
            <a:gd name="connsiteX3" fmla="*/ 747470 w 747470"/>
            <a:gd name="connsiteY3" fmla="*/ 5916706 h 5916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47470" h="5916706">
              <a:moveTo>
                <a:pt x="422499" y="0"/>
              </a:moveTo>
              <a:cubicBezTo>
                <a:pt x="188109" y="672352"/>
                <a:pt x="-46281" y="1344705"/>
                <a:pt x="7881" y="2330823"/>
              </a:cubicBezTo>
              <a:cubicBezTo>
                <a:pt x="62043" y="3316941"/>
                <a:pt x="747470" y="5916706"/>
                <a:pt x="747470" y="5916706"/>
              </a:cubicBezTo>
              <a:lnTo>
                <a:pt x="747470" y="5916706"/>
              </a:lnTo>
            </a:path>
          </a:pathLst>
        </a:custGeom>
        <a:ln>
          <a:tailEnd type="arrow" w="lg" len="med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133350</xdr:rowOff>
        </xdr:from>
        <xdr:to>
          <xdr:col>1</xdr:col>
          <xdr:colOff>866775</xdr:colOff>
          <xdr:row>6</xdr:row>
          <xdr:rowOff>690563</xdr:rowOff>
        </xdr:to>
        <xdr:sp macro="" textlink="">
          <xdr:nvSpPr>
            <xdr:cNvPr id="13315" name="Object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6</xdr:row>
          <xdr:rowOff>47625</xdr:rowOff>
        </xdr:from>
        <xdr:to>
          <xdr:col>1</xdr:col>
          <xdr:colOff>847725</xdr:colOff>
          <xdr:row>6</xdr:row>
          <xdr:rowOff>597694</xdr:rowOff>
        </xdr:to>
        <xdr:sp macro="" textlink="">
          <xdr:nvSpPr>
            <xdr:cNvPr id="16388" name="Object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eliawiki.org/index.php/Measurement_System_Analysi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3.xml"/><Relationship Id="rId5" Type="http://schemas.openxmlformats.org/officeDocument/2006/relationships/image" Target="../media/image4.emf"/><Relationship Id="rId4" Type="http://schemas.openxmlformats.org/officeDocument/2006/relationships/package" Target="../embeddings/Microsoft_PowerPoint_Presentation1.ppt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image" Target="../media/image6.emf"/><Relationship Id="rId4" Type="http://schemas.openxmlformats.org/officeDocument/2006/relationships/oleObject" Target="../embeddings/Microsoft_PowerPoint_97-2003_Presentation1.ppt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2"/>
  <sheetViews>
    <sheetView showGridLines="0" tabSelected="1" zoomScale="79" zoomScaleNormal="79" workbookViewId="0">
      <selection activeCell="N9" sqref="N9"/>
    </sheetView>
  </sheetViews>
  <sheetFormatPr defaultRowHeight="15.75" x14ac:dyDescent="0.3"/>
  <cols>
    <col min="1" max="1" width="11.140625" style="3" bestFit="1" customWidth="1"/>
    <col min="2" max="14" width="5.7109375" style="3" customWidth="1"/>
    <col min="15" max="16384" width="9.140625" style="3"/>
  </cols>
  <sheetData>
    <row r="1" spans="1:11" x14ac:dyDescent="0.3">
      <c r="A1" s="1" t="s">
        <v>0</v>
      </c>
      <c r="B1" s="2" t="s">
        <v>3</v>
      </c>
      <c r="C1" s="2"/>
      <c r="D1" s="2"/>
      <c r="E1" s="2"/>
      <c r="F1" s="2"/>
      <c r="G1" s="2"/>
      <c r="H1" s="2"/>
      <c r="I1" s="2"/>
    </row>
    <row r="2" spans="1:11" x14ac:dyDescent="0.3">
      <c r="A2" s="1" t="s">
        <v>1</v>
      </c>
      <c r="B2" s="2" t="s">
        <v>57</v>
      </c>
      <c r="C2" s="2"/>
      <c r="D2" s="2"/>
      <c r="E2" s="2"/>
      <c r="F2" s="2"/>
      <c r="G2" s="2"/>
      <c r="H2" s="2"/>
      <c r="I2" s="2"/>
    </row>
    <row r="3" spans="1:11" x14ac:dyDescent="0.3">
      <c r="A3" s="1" t="s">
        <v>2</v>
      </c>
      <c r="B3" s="100">
        <v>41846</v>
      </c>
      <c r="C3" s="100"/>
      <c r="D3" s="2"/>
      <c r="E3" s="2"/>
      <c r="F3" s="2"/>
      <c r="G3" s="2"/>
      <c r="H3" s="2"/>
      <c r="I3" s="2"/>
    </row>
    <row r="5" spans="1:11" ht="19.5" x14ac:dyDescent="0.35">
      <c r="A5" s="7" t="s">
        <v>64</v>
      </c>
    </row>
    <row r="6" spans="1:11" x14ac:dyDescent="0.3">
      <c r="B6" s="3" t="s">
        <v>65</v>
      </c>
      <c r="F6" s="50" t="s">
        <v>10</v>
      </c>
      <c r="G6" s="51" t="s">
        <v>11</v>
      </c>
      <c r="H6" s="52" t="s">
        <v>8</v>
      </c>
      <c r="I6" s="53" t="s">
        <v>12</v>
      </c>
      <c r="J6" s="54" t="s">
        <v>13</v>
      </c>
    </row>
    <row r="7" spans="1:11" x14ac:dyDescent="0.3">
      <c r="B7" s="81" t="s">
        <v>79</v>
      </c>
      <c r="C7" s="81"/>
      <c r="D7" s="81"/>
      <c r="E7" s="81"/>
      <c r="F7" s="81"/>
    </row>
    <row r="8" spans="1:11" x14ac:dyDescent="0.3">
      <c r="A8" s="82" t="s">
        <v>80</v>
      </c>
      <c r="B8" s="80">
        <f>AVERAGE(B9:B13)</f>
        <v>0.4</v>
      </c>
      <c r="C8" s="80">
        <f t="shared" ref="C8:F8" si="0">AVERAGE(C9:C13)</f>
        <v>1.6</v>
      </c>
      <c r="D8" s="80">
        <f t="shared" si="0"/>
        <v>1.8</v>
      </c>
      <c r="E8" s="80">
        <f t="shared" si="0"/>
        <v>-0.2</v>
      </c>
      <c r="F8" s="80">
        <f t="shared" si="0"/>
        <v>1.4</v>
      </c>
    </row>
    <row r="9" spans="1:11" x14ac:dyDescent="0.3">
      <c r="A9" s="83">
        <f>AVERAGE(B9:F9)</f>
        <v>1.2</v>
      </c>
      <c r="B9" s="84">
        <v>3</v>
      </c>
      <c r="C9" s="85">
        <v>-1</v>
      </c>
      <c r="D9" s="86">
        <v>11</v>
      </c>
      <c r="E9" s="87">
        <v>-3</v>
      </c>
      <c r="F9" s="88">
        <v>-4</v>
      </c>
      <c r="H9" s="3" t="s">
        <v>7</v>
      </c>
      <c r="K9" s="3">
        <f>SUM(B9:F13)</f>
        <v>25</v>
      </c>
    </row>
    <row r="10" spans="1:11" x14ac:dyDescent="0.3">
      <c r="A10" s="83">
        <f t="shared" ref="A10:A13" si="1">AVERAGE(B10:F10)</f>
        <v>1</v>
      </c>
      <c r="B10" s="89">
        <v>-1</v>
      </c>
      <c r="C10" s="57">
        <v>-2</v>
      </c>
      <c r="D10" s="58">
        <v>5</v>
      </c>
      <c r="E10" s="59">
        <v>-3</v>
      </c>
      <c r="F10" s="90">
        <v>6</v>
      </c>
      <c r="H10" s="3" t="s">
        <v>56</v>
      </c>
      <c r="K10" s="3">
        <f>COUNT(B9:F13)</f>
        <v>25</v>
      </c>
    </row>
    <row r="11" spans="1:11" x14ac:dyDescent="0.3">
      <c r="A11" s="83">
        <f t="shared" si="1"/>
        <v>2.6</v>
      </c>
      <c r="B11" s="91">
        <v>1</v>
      </c>
      <c r="C11" s="55">
        <v>7</v>
      </c>
      <c r="D11" s="56">
        <v>-2</v>
      </c>
      <c r="E11" s="57">
        <v>0</v>
      </c>
      <c r="F11" s="92">
        <v>7</v>
      </c>
      <c r="H11" s="3" t="s">
        <v>17</v>
      </c>
      <c r="K11" s="3">
        <f>K9/K10</f>
        <v>1</v>
      </c>
    </row>
    <row r="12" spans="1:11" x14ac:dyDescent="0.3">
      <c r="A12" s="83">
        <f t="shared" si="1"/>
        <v>-0.6</v>
      </c>
      <c r="B12" s="93">
        <v>-2</v>
      </c>
      <c r="C12" s="58">
        <v>5</v>
      </c>
      <c r="D12" s="59">
        <v>-3</v>
      </c>
      <c r="E12" s="55">
        <v>0</v>
      </c>
      <c r="F12" s="94">
        <v>-3</v>
      </c>
    </row>
    <row r="13" spans="1:11" x14ac:dyDescent="0.3">
      <c r="A13" s="83">
        <f t="shared" si="1"/>
        <v>0.8</v>
      </c>
      <c r="B13" s="95">
        <v>1</v>
      </c>
      <c r="C13" s="96">
        <v>-1</v>
      </c>
      <c r="D13" s="97">
        <v>-2</v>
      </c>
      <c r="E13" s="98">
        <v>5</v>
      </c>
      <c r="F13" s="99">
        <v>1</v>
      </c>
    </row>
    <row r="14" spans="1:11" x14ac:dyDescent="0.3">
      <c r="B14" s="3" t="s">
        <v>58</v>
      </c>
      <c r="F14" s="3">
        <f>K10-1</f>
        <v>24</v>
      </c>
    </row>
    <row r="15" spans="1:11" x14ac:dyDescent="0.3">
      <c r="B15" s="3" t="s">
        <v>72</v>
      </c>
      <c r="F15" s="3">
        <f t="array" ref="F15">SUM((B9:F13-K11)^2)</f>
        <v>388</v>
      </c>
    </row>
    <row r="17" spans="1:13" ht="19.5" x14ac:dyDescent="0.35">
      <c r="A17" s="7" t="s">
        <v>66</v>
      </c>
    </row>
    <row r="18" spans="1:13" x14ac:dyDescent="0.3">
      <c r="B18" s="3" t="s">
        <v>74</v>
      </c>
      <c r="I18" s="3" t="s">
        <v>70</v>
      </c>
    </row>
    <row r="19" spans="1:13" x14ac:dyDescent="0.3">
      <c r="B19" s="50">
        <v>3</v>
      </c>
      <c r="C19" s="59">
        <v>-1</v>
      </c>
      <c r="D19" s="52">
        <v>11</v>
      </c>
      <c r="E19" s="56">
        <v>-3</v>
      </c>
      <c r="F19" s="54">
        <v>-4</v>
      </c>
      <c r="I19" s="3" t="s">
        <v>71</v>
      </c>
    </row>
    <row r="20" spans="1:13" x14ac:dyDescent="0.3">
      <c r="B20" s="50">
        <v>5</v>
      </c>
      <c r="C20" s="59">
        <v>-3</v>
      </c>
      <c r="D20" s="52">
        <v>6</v>
      </c>
      <c r="E20" s="56">
        <v>-1</v>
      </c>
      <c r="F20" s="54">
        <v>-2</v>
      </c>
      <c r="I20" s="50">
        <v>5</v>
      </c>
      <c r="J20" s="59">
        <v>-1</v>
      </c>
      <c r="K20" s="52">
        <v>5</v>
      </c>
      <c r="L20" s="56">
        <v>-2</v>
      </c>
      <c r="M20" s="54">
        <v>-2</v>
      </c>
    </row>
    <row r="21" spans="1:13" x14ac:dyDescent="0.3">
      <c r="B21" s="50">
        <v>7</v>
      </c>
      <c r="C21" s="59">
        <v>1</v>
      </c>
      <c r="D21" s="52">
        <v>7</v>
      </c>
      <c r="E21" s="56">
        <v>-2</v>
      </c>
      <c r="F21" s="54">
        <v>0</v>
      </c>
      <c r="I21" s="50">
        <v>5</v>
      </c>
      <c r="J21" s="59">
        <v>-1</v>
      </c>
      <c r="K21" s="52">
        <v>5</v>
      </c>
      <c r="L21" s="56">
        <v>-2</v>
      </c>
      <c r="M21" s="54">
        <v>-2</v>
      </c>
    </row>
    <row r="22" spans="1:13" x14ac:dyDescent="0.3">
      <c r="B22" s="50">
        <v>5</v>
      </c>
      <c r="C22" s="59">
        <v>-3</v>
      </c>
      <c r="D22" s="52">
        <v>0</v>
      </c>
      <c r="E22" s="56">
        <v>-3</v>
      </c>
      <c r="F22" s="54">
        <v>-2</v>
      </c>
      <c r="I22" s="50">
        <v>5</v>
      </c>
      <c r="J22" s="59">
        <v>-1</v>
      </c>
      <c r="K22" s="52">
        <v>5</v>
      </c>
      <c r="L22" s="56">
        <v>-2</v>
      </c>
      <c r="M22" s="54">
        <v>-2</v>
      </c>
    </row>
    <row r="23" spans="1:13" x14ac:dyDescent="0.3">
      <c r="B23" s="50">
        <v>5</v>
      </c>
      <c r="C23" s="59">
        <v>1</v>
      </c>
      <c r="D23" s="52">
        <v>1</v>
      </c>
      <c r="E23" s="56">
        <v>-1</v>
      </c>
      <c r="F23" s="54">
        <v>-2</v>
      </c>
      <c r="I23" s="50">
        <v>5</v>
      </c>
      <c r="J23" s="59">
        <v>-1</v>
      </c>
      <c r="K23" s="52">
        <v>5</v>
      </c>
      <c r="L23" s="56">
        <v>-2</v>
      </c>
      <c r="M23" s="54">
        <v>-2</v>
      </c>
    </row>
    <row r="24" spans="1:13" x14ac:dyDescent="0.3">
      <c r="I24" s="50">
        <v>5</v>
      </c>
      <c r="J24" s="59">
        <v>-1</v>
      </c>
      <c r="K24" s="52">
        <v>5</v>
      </c>
      <c r="L24" s="56">
        <v>-2</v>
      </c>
      <c r="M24" s="54">
        <v>-2</v>
      </c>
    </row>
    <row r="25" spans="1:13" x14ac:dyDescent="0.3">
      <c r="I25" s="3" t="s">
        <v>59</v>
      </c>
      <c r="M25" s="3">
        <f>5-1</f>
        <v>4</v>
      </c>
    </row>
    <row r="26" spans="1:13" x14ac:dyDescent="0.3">
      <c r="I26" s="3" t="s">
        <v>73</v>
      </c>
      <c r="M26" s="3">
        <f t="array" ref="M26">SUM((I20:M24-K11)^2)</f>
        <v>270</v>
      </c>
    </row>
    <row r="28" spans="1:13" ht="20.25" thickBot="1" x14ac:dyDescent="0.4">
      <c r="A28" s="7" t="s">
        <v>68</v>
      </c>
    </row>
    <row r="29" spans="1:13" x14ac:dyDescent="0.3">
      <c r="B29" s="60">
        <f>AVERAGE(B$9:B$13)</f>
        <v>0.4</v>
      </c>
      <c r="C29" s="61">
        <f>AVERAGE(C$9:C$13)</f>
        <v>1.6</v>
      </c>
      <c r="D29" s="61">
        <f>AVERAGE(D$9:D$13)</f>
        <v>1.8</v>
      </c>
      <c r="E29" s="61">
        <f>AVERAGE(E$9:E$13)</f>
        <v>-0.2</v>
      </c>
      <c r="F29" s="62">
        <f>AVERAGE(F$9:F$13)</f>
        <v>1.4</v>
      </c>
    </row>
    <row r="30" spans="1:13" x14ac:dyDescent="0.3">
      <c r="B30" s="63">
        <f t="shared" ref="B30:F33" si="2">AVERAGE(B$9:B$13)</f>
        <v>0.4</v>
      </c>
      <c r="C30" s="64">
        <f t="shared" si="2"/>
        <v>1.6</v>
      </c>
      <c r="D30" s="64">
        <f t="shared" si="2"/>
        <v>1.8</v>
      </c>
      <c r="E30" s="64">
        <f t="shared" si="2"/>
        <v>-0.2</v>
      </c>
      <c r="F30" s="65">
        <f t="shared" si="2"/>
        <v>1.4</v>
      </c>
    </row>
    <row r="31" spans="1:13" x14ac:dyDescent="0.3">
      <c r="B31" s="63">
        <f t="shared" si="2"/>
        <v>0.4</v>
      </c>
      <c r="C31" s="64">
        <f t="shared" si="2"/>
        <v>1.6</v>
      </c>
      <c r="D31" s="64">
        <f t="shared" si="2"/>
        <v>1.8</v>
      </c>
      <c r="E31" s="64">
        <f t="shared" si="2"/>
        <v>-0.2</v>
      </c>
      <c r="F31" s="65">
        <f t="shared" si="2"/>
        <v>1.4</v>
      </c>
    </row>
    <row r="32" spans="1:13" x14ac:dyDescent="0.3">
      <c r="B32" s="63">
        <f t="shared" si="2"/>
        <v>0.4</v>
      </c>
      <c r="C32" s="64">
        <f t="shared" si="2"/>
        <v>1.6</v>
      </c>
      <c r="D32" s="64">
        <f t="shared" si="2"/>
        <v>1.8</v>
      </c>
      <c r="E32" s="64">
        <f t="shared" si="2"/>
        <v>-0.2</v>
      </c>
      <c r="F32" s="65">
        <f t="shared" si="2"/>
        <v>1.4</v>
      </c>
    </row>
    <row r="33" spans="1:17" ht="16.5" thickBot="1" x14ac:dyDescent="0.35">
      <c r="B33" s="66">
        <f t="shared" si="2"/>
        <v>0.4</v>
      </c>
      <c r="C33" s="67">
        <f t="shared" si="2"/>
        <v>1.6</v>
      </c>
      <c r="D33" s="67">
        <f t="shared" si="2"/>
        <v>1.8</v>
      </c>
      <c r="E33" s="67">
        <f t="shared" si="2"/>
        <v>-0.2</v>
      </c>
      <c r="F33" s="68">
        <f t="shared" si="2"/>
        <v>1.4</v>
      </c>
    </row>
    <row r="34" spans="1:17" x14ac:dyDescent="0.3">
      <c r="B34" s="3" t="s">
        <v>59</v>
      </c>
      <c r="F34" s="3">
        <f>5-1</f>
        <v>4</v>
      </c>
    </row>
    <row r="35" spans="1:17" x14ac:dyDescent="0.3">
      <c r="B35" s="3" t="s">
        <v>73</v>
      </c>
      <c r="F35" s="3">
        <f t="array" ref="F35">SUM((B29:F33-K11)^2)</f>
        <v>14.799999999999999</v>
      </c>
    </row>
    <row r="37" spans="1:17" ht="20.25" thickBot="1" x14ac:dyDescent="0.4">
      <c r="A37" s="7" t="s">
        <v>67</v>
      </c>
    </row>
    <row r="38" spans="1:17" x14ac:dyDescent="0.3">
      <c r="B38" s="60">
        <f t="shared" ref="B38:F42" si="3">AVERAGE($B9:$F9)</f>
        <v>1.2</v>
      </c>
      <c r="C38" s="61">
        <f t="shared" si="3"/>
        <v>1.2</v>
      </c>
      <c r="D38" s="61">
        <f t="shared" si="3"/>
        <v>1.2</v>
      </c>
      <c r="E38" s="61">
        <f t="shared" si="3"/>
        <v>1.2</v>
      </c>
      <c r="F38" s="62">
        <f t="shared" si="3"/>
        <v>1.2</v>
      </c>
    </row>
    <row r="39" spans="1:17" x14ac:dyDescent="0.3">
      <c r="B39" s="63">
        <f t="shared" si="3"/>
        <v>1</v>
      </c>
      <c r="C39" s="64">
        <f t="shared" si="3"/>
        <v>1</v>
      </c>
      <c r="D39" s="64">
        <f t="shared" si="3"/>
        <v>1</v>
      </c>
      <c r="E39" s="64">
        <f t="shared" si="3"/>
        <v>1</v>
      </c>
      <c r="F39" s="65">
        <f t="shared" si="3"/>
        <v>1</v>
      </c>
    </row>
    <row r="40" spans="1:17" x14ac:dyDescent="0.3">
      <c r="B40" s="63">
        <f t="shared" si="3"/>
        <v>2.6</v>
      </c>
      <c r="C40" s="64">
        <f t="shared" si="3"/>
        <v>2.6</v>
      </c>
      <c r="D40" s="64">
        <f t="shared" si="3"/>
        <v>2.6</v>
      </c>
      <c r="E40" s="64">
        <f t="shared" si="3"/>
        <v>2.6</v>
      </c>
      <c r="F40" s="65">
        <f t="shared" si="3"/>
        <v>2.6</v>
      </c>
    </row>
    <row r="41" spans="1:17" x14ac:dyDescent="0.3">
      <c r="B41" s="63">
        <f t="shared" si="3"/>
        <v>-0.6</v>
      </c>
      <c r="C41" s="64">
        <f t="shared" si="3"/>
        <v>-0.6</v>
      </c>
      <c r="D41" s="64">
        <f t="shared" si="3"/>
        <v>-0.6</v>
      </c>
      <c r="E41" s="64">
        <f t="shared" si="3"/>
        <v>-0.6</v>
      </c>
      <c r="F41" s="65">
        <f t="shared" si="3"/>
        <v>-0.6</v>
      </c>
    </row>
    <row r="42" spans="1:17" ht="16.5" thickBot="1" x14ac:dyDescent="0.35">
      <c r="B42" s="66">
        <f t="shared" si="3"/>
        <v>0.8</v>
      </c>
      <c r="C42" s="67">
        <f t="shared" si="3"/>
        <v>0.8</v>
      </c>
      <c r="D42" s="67">
        <f t="shared" si="3"/>
        <v>0.8</v>
      </c>
      <c r="E42" s="67">
        <f t="shared" si="3"/>
        <v>0.8</v>
      </c>
      <c r="F42" s="68">
        <f t="shared" si="3"/>
        <v>0.8</v>
      </c>
      <c r="Q42" s="79" t="s">
        <v>77</v>
      </c>
    </row>
    <row r="43" spans="1:17" x14ac:dyDescent="0.3">
      <c r="B43" s="3" t="s">
        <v>59</v>
      </c>
      <c r="F43" s="3">
        <f>5-1</f>
        <v>4</v>
      </c>
    </row>
    <row r="44" spans="1:17" x14ac:dyDescent="0.3">
      <c r="B44" s="3" t="s">
        <v>72</v>
      </c>
      <c r="F44" s="3">
        <f t="array" ref="F44">SUM((B38:F42-K11)^2)</f>
        <v>26.000000000000007</v>
      </c>
    </row>
    <row r="46" spans="1:17" ht="19.5" x14ac:dyDescent="0.35">
      <c r="A46" s="7" t="s">
        <v>69</v>
      </c>
    </row>
    <row r="47" spans="1:17" ht="16.5" thickBot="1" x14ac:dyDescent="0.35">
      <c r="B47" s="69" t="s">
        <v>60</v>
      </c>
      <c r="C47" s="17" t="s">
        <v>4</v>
      </c>
      <c r="D47" s="17" t="s">
        <v>36</v>
      </c>
      <c r="E47" s="69" t="s">
        <v>76</v>
      </c>
    </row>
    <row r="48" spans="1:17" ht="16.5" thickTop="1" x14ac:dyDescent="0.3">
      <c r="B48" s="70" t="s">
        <v>9</v>
      </c>
      <c r="C48" s="11">
        <f>F35</f>
        <v>14.799999999999999</v>
      </c>
      <c r="D48" s="11">
        <f>F34</f>
        <v>4</v>
      </c>
      <c r="E48" s="70">
        <f>C48/D48</f>
        <v>3.6999999999999997</v>
      </c>
    </row>
    <row r="49" spans="2:5" x14ac:dyDescent="0.3">
      <c r="B49" s="70" t="s">
        <v>61</v>
      </c>
      <c r="C49" s="11">
        <f>F44</f>
        <v>26.000000000000007</v>
      </c>
      <c r="D49" s="11">
        <f>F43</f>
        <v>4</v>
      </c>
      <c r="E49" s="70">
        <f>C49/D49</f>
        <v>6.5000000000000018</v>
      </c>
    </row>
    <row r="50" spans="2:5" x14ac:dyDescent="0.3">
      <c r="B50" s="70" t="s">
        <v>62</v>
      </c>
      <c r="C50" s="11">
        <f>M26</f>
        <v>270</v>
      </c>
      <c r="D50" s="11">
        <f>F43</f>
        <v>4</v>
      </c>
      <c r="E50" s="70">
        <f>C50/D50</f>
        <v>67.5</v>
      </c>
    </row>
    <row r="51" spans="2:5" ht="16.5" thickBot="1" x14ac:dyDescent="0.35">
      <c r="B51" s="69" t="s">
        <v>63</v>
      </c>
      <c r="C51" s="17">
        <f>C52-SUM(C48:C50)</f>
        <v>77.199999999999989</v>
      </c>
      <c r="D51" s="17">
        <f>D52-SUM(D48:D50)</f>
        <v>12</v>
      </c>
      <c r="E51" s="71">
        <f>C51/D51</f>
        <v>6.4333333333333327</v>
      </c>
    </row>
    <row r="52" spans="2:5" ht="16.5" thickTop="1" x14ac:dyDescent="0.3">
      <c r="B52" s="72" t="s">
        <v>7</v>
      </c>
      <c r="C52" s="11">
        <f>F15</f>
        <v>388</v>
      </c>
      <c r="D52" s="11">
        <f>F14</f>
        <v>24</v>
      </c>
      <c r="E52" s="70"/>
    </row>
  </sheetData>
  <mergeCells count="1">
    <mergeCell ref="B3:C3"/>
  </mergeCells>
  <hyperlinks>
    <hyperlink ref="Q42" r:id="rId1"/>
  </hyperlinks>
  <pageMargins left="0.7" right="0.7" top="0.75" bottom="0.75" header="0.3" footer="0.3"/>
  <pageSetup paperSize="5" orientation="portrait" r:id="rId2"/>
  <headerFooter>
    <oddHeader>&amp;L&amp;"Palatino Linotype"Facts From Figures Example&amp;R&amp;"Palatino Linotype"BlockingExample.xlsx</oddHeader>
    <oddFooter>&amp;L&amp;"Palatino Linotype"ANOVA Example&amp;C&amp;"Palatino Linotype"Page &amp;P of &amp;N&amp;R&amp;"Palatino Linotype"Sheet Name: Facts From Figures</oddFooter>
  </headerFooter>
  <drawing r:id="rId3"/>
  <legacyDrawing r:id="rId4"/>
  <oleObjects>
    <mc:AlternateContent xmlns:mc="http://schemas.openxmlformats.org/markup-compatibility/2006">
      <mc:Choice Requires="x14">
        <oleObject progId="Equation.DSMT4" shapeId="1025" r:id="rId5">
          <objectPr defaultSize="0" autoPict="0" r:id="rId6">
            <anchor moveWithCells="1">
              <from>
                <xdr:col>16</xdr:col>
                <xdr:colOff>0</xdr:colOff>
                <xdr:row>14</xdr:row>
                <xdr:rowOff>0</xdr:rowOff>
              </from>
              <to>
                <xdr:col>27</xdr:col>
                <xdr:colOff>0</xdr:colOff>
                <xdr:row>39</xdr:row>
                <xdr:rowOff>200025</xdr:rowOff>
              </to>
            </anchor>
          </objectPr>
        </oleObject>
      </mc:Choice>
      <mc:Fallback>
        <oleObject progId="Equation.DSMT4" shapeId="102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30"/>
  <sheetViews>
    <sheetView zoomScaleNormal="100" workbookViewId="0">
      <selection activeCell="M28" sqref="M28"/>
    </sheetView>
  </sheetViews>
  <sheetFormatPr defaultRowHeight="15.75" x14ac:dyDescent="0.3"/>
  <cols>
    <col min="1" max="1" width="17.7109375" style="3" customWidth="1"/>
    <col min="2" max="2" width="14.28515625" style="3" customWidth="1"/>
    <col min="3" max="3" width="12" style="3" customWidth="1"/>
    <col min="4" max="4" width="12.28515625" style="3" customWidth="1"/>
    <col min="5" max="5" width="14.85546875" style="3" customWidth="1"/>
    <col min="6" max="7" width="6.5703125" style="3" customWidth="1"/>
    <col min="8" max="8" width="2.28515625" style="3" customWidth="1"/>
    <col min="9" max="9" width="6.42578125" style="3" customWidth="1"/>
    <col min="10" max="10" width="9.85546875" style="3" bestFit="1" customWidth="1"/>
    <col min="11" max="11" width="9.85546875" style="3" customWidth="1"/>
    <col min="12" max="12" width="5.85546875" style="3" customWidth="1"/>
    <col min="13" max="13" width="10.42578125" style="3" bestFit="1" customWidth="1"/>
    <col min="14" max="14" width="5" style="3" customWidth="1"/>
    <col min="15" max="15" width="9.42578125" style="3" bestFit="1" customWidth="1"/>
    <col min="16" max="16" width="3.5703125" style="3" customWidth="1"/>
    <col min="17" max="17" width="9.140625" style="3"/>
    <col min="18" max="18" width="9.7109375" style="3" bestFit="1" customWidth="1"/>
    <col min="19" max="16384" width="9.140625" style="3"/>
  </cols>
  <sheetData>
    <row r="1" spans="1:8" x14ac:dyDescent="0.3">
      <c r="A1" s="1" t="s">
        <v>0</v>
      </c>
      <c r="B1" s="2" t="s">
        <v>3</v>
      </c>
      <c r="C1" s="2"/>
      <c r="D1" s="2"/>
      <c r="E1" s="2"/>
      <c r="F1" s="2"/>
      <c r="G1" s="2"/>
      <c r="H1" s="2"/>
    </row>
    <row r="2" spans="1:8" x14ac:dyDescent="0.3">
      <c r="A2" s="1" t="s">
        <v>1</v>
      </c>
      <c r="B2" s="2" t="s">
        <v>25</v>
      </c>
      <c r="C2" s="2"/>
      <c r="D2" s="2"/>
      <c r="E2" s="2"/>
      <c r="F2" s="2"/>
      <c r="G2" s="2"/>
      <c r="H2" s="2"/>
    </row>
    <row r="3" spans="1:8" x14ac:dyDescent="0.3">
      <c r="A3" s="1" t="s">
        <v>2</v>
      </c>
      <c r="B3" s="4">
        <v>41842</v>
      </c>
      <c r="C3" s="2"/>
      <c r="D3" s="2"/>
      <c r="E3" s="2"/>
      <c r="F3" s="2"/>
      <c r="G3" s="2"/>
      <c r="H3" s="2"/>
    </row>
    <row r="5" spans="1:8" ht="19.5" x14ac:dyDescent="0.3">
      <c r="A5" s="5" t="s">
        <v>46</v>
      </c>
    </row>
    <row r="6" spans="1:8" x14ac:dyDescent="0.3">
      <c r="A6" s="3" t="s">
        <v>52</v>
      </c>
    </row>
    <row r="8" spans="1:8" ht="19.5" x14ac:dyDescent="0.35">
      <c r="A8" s="7" t="s">
        <v>47</v>
      </c>
    </row>
    <row r="9" spans="1:8" ht="19.5" x14ac:dyDescent="0.35">
      <c r="A9" s="7"/>
    </row>
    <row r="10" spans="1:8" ht="19.5" x14ac:dyDescent="0.35">
      <c r="A10" s="7" t="s">
        <v>38</v>
      </c>
    </row>
    <row r="11" spans="1:8" ht="5.0999999999999996" customHeight="1" x14ac:dyDescent="0.35">
      <c r="A11" s="7"/>
    </row>
    <row r="12" spans="1:8" ht="16.5" thickBot="1" x14ac:dyDescent="0.35">
      <c r="A12" s="8" t="s">
        <v>14</v>
      </c>
      <c r="B12" s="9" t="s">
        <v>36</v>
      </c>
      <c r="C12" s="9" t="s">
        <v>4</v>
      </c>
      <c r="D12" s="9" t="s">
        <v>5</v>
      </c>
      <c r="E12" s="9" t="s">
        <v>6</v>
      </c>
      <c r="F12" s="9" t="s">
        <v>37</v>
      </c>
    </row>
    <row r="13" spans="1:8" ht="16.5" thickTop="1" x14ac:dyDescent="0.3">
      <c r="A13" s="10" t="s">
        <v>34</v>
      </c>
      <c r="B13" s="11">
        <f>_Parts-1</f>
        <v>2</v>
      </c>
      <c r="C13" s="12">
        <f ca="1">Example_1!R42</f>
        <v>438.08333333333314</v>
      </c>
      <c r="D13" s="13">
        <f ca="1">C13/B13</f>
        <v>219.04166666666657</v>
      </c>
      <c r="E13" s="13">
        <f ca="1">D13/$D$15</f>
        <v>395.26315789472721</v>
      </c>
      <c r="F13" s="14">
        <f ca="1">1-_xlfn.F.DIST(E13,B13,$B$15,TRUE)</f>
        <v>0</v>
      </c>
    </row>
    <row r="14" spans="1:8" x14ac:dyDescent="0.3">
      <c r="A14" s="15" t="s">
        <v>16</v>
      </c>
      <c r="B14" s="11">
        <f>_Operator-1</f>
        <v>1</v>
      </c>
      <c r="C14" s="12">
        <f ca="1">Example_1!R43</f>
        <v>4.1666666666666545</v>
      </c>
      <c r="D14" s="13">
        <f ca="1">C14/B14</f>
        <v>4.1666666666666545</v>
      </c>
      <c r="E14" s="13">
        <f ca="1">D14/$D$15</f>
        <v>7.5187969924810014</v>
      </c>
      <c r="F14" s="11">
        <f ca="1">1-_xlfn.F.DIST(E14,B14,$B$15,TRUE)</f>
        <v>1.2564304105927793E-2</v>
      </c>
    </row>
    <row r="15" spans="1:8" ht="16.5" thickBot="1" x14ac:dyDescent="0.35">
      <c r="A15" s="16" t="s">
        <v>35</v>
      </c>
      <c r="B15" s="17">
        <f ca="1">B16-SUM(B13:B14)</f>
        <v>20</v>
      </c>
      <c r="C15" s="18">
        <f ca="1">C16-SUM(C13:C14)</f>
        <v>11.083333333333599</v>
      </c>
      <c r="D15" s="19">
        <f ca="1">C15/B15</f>
        <v>0.55416666666667991</v>
      </c>
      <c r="E15" s="19"/>
      <c r="F15" s="17"/>
    </row>
    <row r="16" spans="1:8" ht="16.5" thickTop="1" x14ac:dyDescent="0.3">
      <c r="A16" s="20" t="s">
        <v>7</v>
      </c>
      <c r="B16" s="21">
        <f ca="1">_DataItems-1</f>
        <v>23</v>
      </c>
      <c r="C16" s="22">
        <f ca="1">Example_1!R41</f>
        <v>453.33333333333337</v>
      </c>
      <c r="D16" s="23"/>
      <c r="E16" s="23"/>
      <c r="F16" s="21"/>
    </row>
    <row r="17" spans="1:5" ht="16.5" customHeight="1" x14ac:dyDescent="0.3"/>
    <row r="18" spans="1:5" ht="19.5" x14ac:dyDescent="0.35">
      <c r="A18" s="7" t="s">
        <v>39</v>
      </c>
    </row>
    <row r="19" spans="1:5" ht="5.0999999999999996" customHeight="1" x14ac:dyDescent="0.35">
      <c r="A19" s="7"/>
    </row>
    <row r="20" spans="1:5" ht="16.5" thickBot="1" x14ac:dyDescent="0.35">
      <c r="A20" s="8" t="s">
        <v>14</v>
      </c>
      <c r="B20" s="9" t="s">
        <v>22</v>
      </c>
      <c r="C20" s="9" t="s">
        <v>40</v>
      </c>
    </row>
    <row r="21" spans="1:5" ht="16.5" thickTop="1" x14ac:dyDescent="0.3">
      <c r="A21" s="24" t="s">
        <v>21</v>
      </c>
      <c r="B21" s="13">
        <f ca="1">SUBTOTAL(9,B22:B24)</f>
        <v>0.85520833333334445</v>
      </c>
      <c r="C21" s="25">
        <f ca="1">B21/$B$26</f>
        <v>3.0362987481277786E-2</v>
      </c>
    </row>
    <row r="22" spans="1:5" x14ac:dyDescent="0.3">
      <c r="A22" s="24" t="s">
        <v>18</v>
      </c>
      <c r="B22" s="13">
        <f ca="1">D15</f>
        <v>0.55416666666667991</v>
      </c>
      <c r="C22" s="25">
        <f ca="1">B22/$B$26</f>
        <v>1.9674920024409206E-2</v>
      </c>
    </row>
    <row r="23" spans="1:5" x14ac:dyDescent="0.3">
      <c r="A23" s="24" t="s">
        <v>23</v>
      </c>
      <c r="B23" s="13">
        <f ca="1">SUBTOTAL(9,B24)</f>
        <v>0.30104166666666454</v>
      </c>
      <c r="C23" s="25">
        <f ca="1">B23/$B$26</f>
        <v>1.068806745686858E-2</v>
      </c>
    </row>
    <row r="24" spans="1:5" x14ac:dyDescent="0.3">
      <c r="A24" s="26" t="s">
        <v>16</v>
      </c>
      <c r="B24" s="13">
        <f ca="1">(D14-D15)/(_Rep*_Parts)</f>
        <v>0.30104166666666454</v>
      </c>
      <c r="C24" s="25">
        <f ca="1">B24/$B$26</f>
        <v>1.068806745686858E-2</v>
      </c>
    </row>
    <row r="25" spans="1:5" ht="16.5" thickBot="1" x14ac:dyDescent="0.35">
      <c r="A25" s="27" t="s">
        <v>19</v>
      </c>
      <c r="B25" s="28">
        <f ca="1">(D13-D15)/(_Rep*_Operator)</f>
        <v>27.310937499999987</v>
      </c>
      <c r="C25" s="29">
        <f ca="1">B25/$B$26</f>
        <v>0.96963701251872225</v>
      </c>
    </row>
    <row r="26" spans="1:5" ht="16.5" thickTop="1" x14ac:dyDescent="0.3">
      <c r="A26" s="20" t="s">
        <v>20</v>
      </c>
      <c r="B26" s="21">
        <f ca="1">SUBTOTAL(9,B21:B25)</f>
        <v>28.166145833333331</v>
      </c>
      <c r="C26" s="22"/>
    </row>
    <row r="27" spans="1:5" ht="16.5" customHeight="1" x14ac:dyDescent="0.3"/>
    <row r="28" spans="1:5" ht="36.75" customHeight="1" thickBot="1" x14ac:dyDescent="0.35">
      <c r="A28" s="30" t="s">
        <v>14</v>
      </c>
      <c r="B28" s="31" t="s">
        <v>41</v>
      </c>
      <c r="C28" s="31" t="s">
        <v>24</v>
      </c>
      <c r="D28" s="30" t="s">
        <v>42</v>
      </c>
      <c r="E28" s="31" t="s">
        <v>43</v>
      </c>
    </row>
    <row r="29" spans="1:5" ht="16.5" thickTop="1" x14ac:dyDescent="0.3">
      <c r="A29" s="24" t="s">
        <v>21</v>
      </c>
      <c r="B29" s="13">
        <f t="shared" ref="B29:B34" ca="1" si="0">B21^0.5</f>
        <v>0.92477474734842557</v>
      </c>
      <c r="C29" s="11">
        <f t="shared" ref="C29:C34" ca="1" si="1">6*B29</f>
        <v>5.5486484840905534</v>
      </c>
      <c r="D29" s="25">
        <f t="shared" ref="D29:D34" ca="1" si="2">C29/$C$34</f>
        <v>0.17424978473811031</v>
      </c>
      <c r="E29" s="25">
        <f t="shared" ref="E29:E34" ca="1" si="3">C29/_TolRange</f>
        <v>9.2477474734842552E-2</v>
      </c>
    </row>
    <row r="30" spans="1:5" x14ac:dyDescent="0.3">
      <c r="A30" s="24" t="s">
        <v>18</v>
      </c>
      <c r="B30" s="13">
        <f t="shared" ca="1" si="0"/>
        <v>0.74442371447091871</v>
      </c>
      <c r="C30" s="11">
        <f t="shared" ca="1" si="1"/>
        <v>4.4665422868255122</v>
      </c>
      <c r="D30" s="25">
        <f t="shared" ca="1" si="2"/>
        <v>0.14026731630857278</v>
      </c>
      <c r="E30" s="25">
        <f t="shared" ca="1" si="3"/>
        <v>7.4442371447091871E-2</v>
      </c>
    </row>
    <row r="31" spans="1:5" x14ac:dyDescent="0.3">
      <c r="A31" s="24" t="s">
        <v>23</v>
      </c>
      <c r="B31" s="13">
        <f t="shared" ca="1" si="0"/>
        <v>0.54867264071271549</v>
      </c>
      <c r="C31" s="11">
        <f t="shared" ca="1" si="1"/>
        <v>3.2920358442762927</v>
      </c>
      <c r="D31" s="25">
        <f t="shared" ca="1" si="2"/>
        <v>0.10338311011412155</v>
      </c>
      <c r="E31" s="25">
        <f t="shared" ca="1" si="3"/>
        <v>5.4867264071271543E-2</v>
      </c>
    </row>
    <row r="32" spans="1:5" x14ac:dyDescent="0.3">
      <c r="A32" s="26" t="s">
        <v>16</v>
      </c>
      <c r="B32" s="13">
        <f t="shared" ca="1" si="0"/>
        <v>0.54867264071271549</v>
      </c>
      <c r="C32" s="11">
        <f t="shared" ca="1" si="1"/>
        <v>3.2920358442762927</v>
      </c>
      <c r="D32" s="25">
        <f t="shared" ca="1" si="2"/>
        <v>0.10338311011412155</v>
      </c>
      <c r="E32" s="25">
        <f t="shared" ca="1" si="3"/>
        <v>5.4867264071271543E-2</v>
      </c>
    </row>
    <row r="33" spans="1:19" ht="16.5" thickBot="1" x14ac:dyDescent="0.35">
      <c r="A33" s="27" t="s">
        <v>19</v>
      </c>
      <c r="B33" s="19">
        <f t="shared" ca="1" si="0"/>
        <v>5.2259867489307688</v>
      </c>
      <c r="C33" s="17">
        <f t="shared" ca="1" si="1"/>
        <v>31.355920493584613</v>
      </c>
      <c r="D33" s="29">
        <f t="shared" ca="1" si="2"/>
        <v>0.98470148396289225</v>
      </c>
      <c r="E33" s="29">
        <f t="shared" ca="1" si="3"/>
        <v>0.52259867489307688</v>
      </c>
    </row>
    <row r="34" spans="1:19" ht="16.5" thickTop="1" x14ac:dyDescent="0.3">
      <c r="A34" s="20" t="s">
        <v>20</v>
      </c>
      <c r="B34" s="21">
        <f t="shared" ca="1" si="0"/>
        <v>5.3071787074992427</v>
      </c>
      <c r="C34" s="32">
        <f t="shared" ca="1" si="1"/>
        <v>31.843072244995454</v>
      </c>
      <c r="D34" s="73">
        <f t="shared" ca="1" si="2"/>
        <v>1</v>
      </c>
      <c r="E34" s="34">
        <f t="shared" ca="1" si="3"/>
        <v>0.53071787074992427</v>
      </c>
    </row>
    <row r="35" spans="1:19" x14ac:dyDescent="0.3">
      <c r="A35" s="15"/>
      <c r="B35" s="35"/>
      <c r="D35" s="36"/>
      <c r="E35" s="37"/>
    </row>
    <row r="37" spans="1:19" x14ac:dyDescent="0.3">
      <c r="A37" s="15" t="s">
        <v>44</v>
      </c>
      <c r="B37" s="35" t="s">
        <v>45</v>
      </c>
      <c r="D37" s="38">
        <v>60</v>
      </c>
    </row>
    <row r="38" spans="1:19" x14ac:dyDescent="0.3">
      <c r="A38" s="15" t="s">
        <v>75</v>
      </c>
      <c r="B38" s="35"/>
      <c r="D38" s="38">
        <f ca="1">INT(B33/B29*1.41)</f>
        <v>7</v>
      </c>
    </row>
    <row r="39" spans="1:19" x14ac:dyDescent="0.3">
      <c r="A39" s="15"/>
      <c r="B39" s="35"/>
      <c r="D39" s="38"/>
    </row>
    <row r="40" spans="1:19" ht="19.5" x14ac:dyDescent="0.35">
      <c r="A40" s="39" t="s">
        <v>15</v>
      </c>
      <c r="B40" s="7" t="s">
        <v>29</v>
      </c>
      <c r="C40" s="7" t="s">
        <v>26</v>
      </c>
      <c r="D40" s="7" t="s">
        <v>48</v>
      </c>
      <c r="E40" s="7" t="s">
        <v>49</v>
      </c>
      <c r="F40" s="7"/>
      <c r="G40" s="7"/>
      <c r="I40" s="40">
        <v>3</v>
      </c>
      <c r="J40" s="41" t="s">
        <v>81</v>
      </c>
      <c r="K40" s="41"/>
      <c r="L40" s="40">
        <v>2</v>
      </c>
      <c r="M40" s="41" t="s">
        <v>27</v>
      </c>
      <c r="N40" s="40">
        <f ca="1">COUNT(_Val)</f>
        <v>24</v>
      </c>
      <c r="O40" s="41" t="s">
        <v>28</v>
      </c>
      <c r="P40" s="40">
        <f ca="1">_DataItems/(_Parts*_Operator)</f>
        <v>4</v>
      </c>
      <c r="Q40" s="41" t="s">
        <v>30</v>
      </c>
      <c r="R40" s="3">
        <f t="array" aca="1" ref="R40" ca="1">AVERAGE(_Val)</f>
        <v>30.333333333333332</v>
      </c>
      <c r="S40" s="3" t="s">
        <v>17</v>
      </c>
    </row>
    <row r="41" spans="1:19" x14ac:dyDescent="0.3">
      <c r="A41" s="43">
        <v>12</v>
      </c>
      <c r="B41" s="43">
        <v>3</v>
      </c>
      <c r="C41" s="43">
        <v>34</v>
      </c>
      <c r="D41" s="43">
        <f t="array" aca="1" ref="D41" ca="1">IFERROR(VLOOKUP(A41,$I$41:$J$58,2,0),"")</f>
        <v>35.125</v>
      </c>
      <c r="E41" s="43">
        <f t="shared" ref="E41:E64" ca="1" si="4">IFERROR(VLOOKUP(B41,$L$41:$M$58,2,0),"")</f>
        <v>29.916666666666668</v>
      </c>
      <c r="I41" s="44">
        <v>12</v>
      </c>
      <c r="J41" s="3">
        <f t="array" aca="1" ref="J41" ca="1">SUM(IF($I41=_Part,_Val,0))/(_Rep*_Operator)</f>
        <v>35.125</v>
      </c>
      <c r="L41" s="44">
        <v>3</v>
      </c>
      <c r="M41" s="3">
        <f t="array" aca="1" ref="M41" ca="1">SUM(IF($L41=_Oper,_Val,0))/(_Parts*_Rep)</f>
        <v>29.916666666666668</v>
      </c>
      <c r="R41" s="3">
        <f t="array" aca="1" ref="R41" ca="1">SUM(IF(LEN(_Part)&gt;0,(Example_1!_Val-_GAve)^2,0))</f>
        <v>453.33333333333337</v>
      </c>
      <c r="S41" s="3" t="s">
        <v>31</v>
      </c>
    </row>
    <row r="42" spans="1:19" x14ac:dyDescent="0.3">
      <c r="A42" s="43">
        <v>12</v>
      </c>
      <c r="B42" s="43">
        <v>3</v>
      </c>
      <c r="C42" s="43">
        <v>34</v>
      </c>
      <c r="D42" s="43">
        <f t="array" aca="1" ref="D42" ca="1">IFERROR(VLOOKUP(A42,$I$41:$J$58,2,0),"")</f>
        <v>35.125</v>
      </c>
      <c r="E42" s="43">
        <f t="shared" ca="1" si="4"/>
        <v>29.916666666666668</v>
      </c>
      <c r="I42" s="44">
        <v>11</v>
      </c>
      <c r="J42" s="3">
        <f t="array" aca="1" ref="J42" ca="1">SUM(IF($I42=_Part,_Val,0))/(_Rep*_Operator)</f>
        <v>31.125</v>
      </c>
      <c r="L42" s="44">
        <v>4</v>
      </c>
      <c r="M42" s="3">
        <f t="array" aca="1" ref="M42" ca="1">SUM(IF($L42=_Oper,_Val,0))/(_Parts*_Rep)</f>
        <v>30.75</v>
      </c>
      <c r="R42" s="3">
        <f t="array" aca="1" ref="R42" ca="1">SUM(IF(LEN(_Part)&gt;0,(Example_1!_Temp1-_GAve)^2,0))</f>
        <v>438.08333333333314</v>
      </c>
      <c r="S42" s="3" t="s">
        <v>32</v>
      </c>
    </row>
    <row r="43" spans="1:19" x14ac:dyDescent="0.3">
      <c r="A43" s="43">
        <v>12</v>
      </c>
      <c r="B43" s="43">
        <v>3</v>
      </c>
      <c r="C43" s="43">
        <v>36</v>
      </c>
      <c r="D43" s="43">
        <f t="array" aca="1" ref="D43" ca="1">IFERROR(VLOOKUP(A43,$I$41:$J$58,2,0),"")</f>
        <v>35.125</v>
      </c>
      <c r="E43" s="43">
        <f t="shared" ca="1" si="4"/>
        <v>29.916666666666668</v>
      </c>
      <c r="I43" s="44">
        <v>10</v>
      </c>
      <c r="J43" s="3">
        <f t="array" aca="1" ref="J43" ca="1">SUM(IF($I43=_Part,_Val,0))/(_Rep*_Operator)</f>
        <v>24.75</v>
      </c>
      <c r="L43" s="44" t="s">
        <v>78</v>
      </c>
      <c r="M43" s="3">
        <f t="array" aca="1" ref="M43" ca="1">SUM(IF($L43=_Oper,_Val,0))/(_Parts*_Rep)</f>
        <v>0</v>
      </c>
      <c r="R43" s="3">
        <f t="array" aca="1" ref="R43" ca="1">SUM(IF(NOT(ISBLANK(Example_1!_Part)),Example_1!_Temp2-_GAve,0)^2)</f>
        <v>4.1666666666666545</v>
      </c>
      <c r="S43" s="3" t="s">
        <v>33</v>
      </c>
    </row>
    <row r="44" spans="1:19" x14ac:dyDescent="0.3">
      <c r="A44" s="43">
        <v>12</v>
      </c>
      <c r="B44" s="43">
        <v>3</v>
      </c>
      <c r="C44" s="43">
        <v>36</v>
      </c>
      <c r="D44" s="43">
        <f t="array" aca="1" ref="D44" ca="1">IFERROR(VLOOKUP(A44,$I$41:$J$58,2,0),"")</f>
        <v>35.125</v>
      </c>
      <c r="E44" s="43">
        <f t="shared" ca="1" si="4"/>
        <v>29.916666666666668</v>
      </c>
      <c r="I44" s="44" t="s">
        <v>78</v>
      </c>
      <c r="J44" s="3">
        <f t="array" aca="1" ref="J44" ca="1">SUM(IF($I44=_Part,_Val,0))/(_Rep*_Operator)</f>
        <v>0</v>
      </c>
      <c r="L44" s="44" t="s">
        <v>78</v>
      </c>
      <c r="M44" s="3">
        <f t="array" aca="1" ref="M44" ca="1">SUM(IF($L44=_Oper,_Val,0))/(_Parts*_Rep)</f>
        <v>0</v>
      </c>
    </row>
    <row r="45" spans="1:19" x14ac:dyDescent="0.3">
      <c r="A45" s="43">
        <v>11</v>
      </c>
      <c r="B45" s="43">
        <v>3</v>
      </c>
      <c r="C45" s="43">
        <v>30</v>
      </c>
      <c r="D45" s="43">
        <f t="array" aca="1" ref="D45" ca="1">IFERROR(VLOOKUP(A45,$I$41:$J$58,2,0),"")</f>
        <v>31.125</v>
      </c>
      <c r="E45" s="43">
        <f t="shared" ca="1" si="4"/>
        <v>29.916666666666668</v>
      </c>
      <c r="I45" s="44" t="s">
        <v>78</v>
      </c>
      <c r="J45" s="3">
        <f t="array" aca="1" ref="J45" ca="1">SUM(IF($I45=_Part,_Val,0))/(_Rep*_Operator)</f>
        <v>0</v>
      </c>
      <c r="L45" s="44" t="s">
        <v>78</v>
      </c>
      <c r="M45" s="3">
        <f t="array" aca="1" ref="M45" ca="1">SUM(IF($L45=_Oper,_Val,0))/(_Parts*_Rep)</f>
        <v>0</v>
      </c>
    </row>
    <row r="46" spans="1:19" x14ac:dyDescent="0.3">
      <c r="A46" s="43">
        <v>11</v>
      </c>
      <c r="B46" s="43">
        <v>3</v>
      </c>
      <c r="C46" s="43">
        <v>30</v>
      </c>
      <c r="D46" s="43">
        <f t="array" aca="1" ref="D46" ca="1">IFERROR(VLOOKUP(A46,$I$41:$J$58,2,0),"")</f>
        <v>31.125</v>
      </c>
      <c r="E46" s="43">
        <f t="shared" ca="1" si="4"/>
        <v>29.916666666666668</v>
      </c>
      <c r="I46" s="44" t="s">
        <v>78</v>
      </c>
      <c r="J46" s="3">
        <f t="array" aca="1" ref="J46" ca="1">SUM(IF($I46=_Part,_Val,0))/(_Rep*_Operator)</f>
        <v>0</v>
      </c>
      <c r="L46" s="44" t="s">
        <v>78</v>
      </c>
      <c r="M46" s="3">
        <f t="array" aca="1" ref="M46" ca="1">SUM(IF($L46=_Oper,_Val,0))/(_Parts*_Rep)</f>
        <v>0</v>
      </c>
    </row>
    <row r="47" spans="1:19" x14ac:dyDescent="0.3">
      <c r="A47" s="43">
        <v>11</v>
      </c>
      <c r="B47" s="43">
        <v>3</v>
      </c>
      <c r="C47" s="43">
        <v>31</v>
      </c>
      <c r="D47" s="43">
        <f t="array" aca="1" ref="D47" ca="1">IFERROR(VLOOKUP(A47,$I$41:$J$58,2,0),"")</f>
        <v>31.125</v>
      </c>
      <c r="E47" s="43">
        <f t="shared" ca="1" si="4"/>
        <v>29.916666666666668</v>
      </c>
      <c r="I47" s="44" t="s">
        <v>78</v>
      </c>
      <c r="J47" s="3">
        <f t="array" aca="1" ref="J47" ca="1">SUM(IF($I47=_Part,_Val,0))/(_Rep*_Operator)</f>
        <v>0</v>
      </c>
      <c r="L47" s="44" t="s">
        <v>78</v>
      </c>
      <c r="M47" s="3">
        <f t="array" aca="1" ref="M47" ca="1">SUM(IF($L47=_Oper,_Val,0))/(_Parts*_Rep)</f>
        <v>0</v>
      </c>
    </row>
    <row r="48" spans="1:19" x14ac:dyDescent="0.3">
      <c r="A48" s="43">
        <v>11</v>
      </c>
      <c r="B48" s="43">
        <v>3</v>
      </c>
      <c r="C48" s="43">
        <v>31</v>
      </c>
      <c r="D48" s="43">
        <f t="array" aca="1" ref="D48" ca="1">IFERROR(VLOOKUP(A48,$I$41:$J$58,2,0),"")</f>
        <v>31.125</v>
      </c>
      <c r="E48" s="43">
        <f t="shared" ca="1" si="4"/>
        <v>29.916666666666668</v>
      </c>
      <c r="I48" s="44" t="s">
        <v>78</v>
      </c>
      <c r="J48" s="3">
        <f t="array" aca="1" ref="J48" ca="1">SUM(IF($I48=_Part,_Val,0))/(_Rep*_Operator)</f>
        <v>0</v>
      </c>
      <c r="L48" s="44" t="s">
        <v>78</v>
      </c>
      <c r="M48" s="3">
        <f t="array" aca="1" ref="M48" ca="1">SUM(IF($L48=_Oper,_Val,0))/(_Parts*_Rep)</f>
        <v>0</v>
      </c>
    </row>
    <row r="49" spans="1:13" x14ac:dyDescent="0.3">
      <c r="A49" s="43">
        <v>10</v>
      </c>
      <c r="B49" s="43">
        <v>3</v>
      </c>
      <c r="C49" s="43">
        <v>24</v>
      </c>
      <c r="D49" s="43">
        <f t="array" aca="1" ref="D49" ca="1">IFERROR(VLOOKUP(A49,$I$41:$J$58,2,0),"")</f>
        <v>24.75</v>
      </c>
      <c r="E49" s="43">
        <f t="shared" ca="1" si="4"/>
        <v>29.916666666666668</v>
      </c>
      <c r="I49" s="44" t="s">
        <v>78</v>
      </c>
      <c r="J49" s="3">
        <f t="array" aca="1" ref="J49" ca="1">SUM(IF($I49=_Part,_Val,0))/(_Rep*_Operator)</f>
        <v>0</v>
      </c>
      <c r="L49" s="44" t="s">
        <v>78</v>
      </c>
      <c r="M49" s="3">
        <f t="array" aca="1" ref="M49" ca="1">SUM(IF($L49=_Oper,_Val,0))/(_Parts*_Rep)</f>
        <v>0</v>
      </c>
    </row>
    <row r="50" spans="1:13" x14ac:dyDescent="0.3">
      <c r="A50" s="43">
        <v>10</v>
      </c>
      <c r="B50" s="43">
        <v>3</v>
      </c>
      <c r="C50" s="43">
        <v>24</v>
      </c>
      <c r="D50" s="43">
        <f t="array" aca="1" ref="D50" ca="1">IFERROR(VLOOKUP(A50,$I$41:$J$58,2,0),"")</f>
        <v>24.75</v>
      </c>
      <c r="E50" s="43">
        <f t="shared" ca="1" si="4"/>
        <v>29.916666666666668</v>
      </c>
      <c r="I50" s="44" t="s">
        <v>78</v>
      </c>
      <c r="J50" s="3">
        <f t="array" aca="1" ref="J50" ca="1">SUM(IF($I50=_Part,_Val,0))/(_Rep*_Operator)</f>
        <v>0</v>
      </c>
      <c r="L50" s="44" t="s">
        <v>78</v>
      </c>
      <c r="M50" s="3">
        <f t="array" aca="1" ref="M50" ca="1">SUM(IF($L50=_Oper,_Val,0))/(_Parts*_Rep)</f>
        <v>0</v>
      </c>
    </row>
    <row r="51" spans="1:13" x14ac:dyDescent="0.3">
      <c r="A51" s="43">
        <v>10</v>
      </c>
      <c r="B51" s="43">
        <v>3</v>
      </c>
      <c r="C51" s="43">
        <v>25</v>
      </c>
      <c r="D51" s="43">
        <f t="array" aca="1" ref="D51" ca="1">IFERROR(VLOOKUP(A51,$I$41:$J$58,2,0),"")</f>
        <v>24.75</v>
      </c>
      <c r="E51" s="43">
        <f t="shared" ca="1" si="4"/>
        <v>29.916666666666668</v>
      </c>
      <c r="I51" s="44" t="s">
        <v>78</v>
      </c>
      <c r="J51" s="3">
        <f t="array" aca="1" ref="J51" ca="1">SUM(IF($I51=_Part,_Val,0))/(_Rep*_Operator)</f>
        <v>0</v>
      </c>
      <c r="L51" s="44" t="s">
        <v>78</v>
      </c>
      <c r="M51" s="3">
        <f t="array" aca="1" ref="M51" ca="1">SUM(IF($L51=_Oper,_Val,0))/(_Parts*_Rep)</f>
        <v>0</v>
      </c>
    </row>
    <row r="52" spans="1:13" x14ac:dyDescent="0.3">
      <c r="A52" s="43">
        <v>10</v>
      </c>
      <c r="B52" s="43">
        <v>3</v>
      </c>
      <c r="C52" s="43">
        <v>24</v>
      </c>
      <c r="D52" s="43">
        <f t="array" aca="1" ref="D52" ca="1">IFERROR(VLOOKUP(A52,$I$41:$J$58,2,0),"")</f>
        <v>24.75</v>
      </c>
      <c r="E52" s="43">
        <f t="shared" ca="1" si="4"/>
        <v>29.916666666666668</v>
      </c>
      <c r="I52" s="44" t="s">
        <v>78</v>
      </c>
      <c r="J52" s="3">
        <f t="array" aca="1" ref="J52" ca="1">SUM(IF($I52=_Part,_Val,0))/(_Rep*_Operator)</f>
        <v>0</v>
      </c>
      <c r="L52" s="44" t="s">
        <v>78</v>
      </c>
      <c r="M52" s="3">
        <f t="array" aca="1" ref="M52" ca="1">SUM(IF($L52=_Oper,_Val,0))/(_Parts*_Rep)</f>
        <v>0</v>
      </c>
    </row>
    <row r="53" spans="1:13" x14ac:dyDescent="0.3">
      <c r="A53" s="43">
        <v>12</v>
      </c>
      <c r="B53" s="43">
        <v>4</v>
      </c>
      <c r="C53" s="43">
        <v>36</v>
      </c>
      <c r="D53" s="43">
        <f t="array" aca="1" ref="D53" ca="1">IFERROR(VLOOKUP(A53,$I$41:$J$58,2,0),"")</f>
        <v>35.125</v>
      </c>
      <c r="E53" s="43">
        <f t="shared" ca="1" si="4"/>
        <v>30.75</v>
      </c>
      <c r="I53" s="44" t="s">
        <v>78</v>
      </c>
      <c r="J53" s="3">
        <f t="array" aca="1" ref="J53" ca="1">SUM(IF($I53=_Part,_Val,0))/(_Rep*_Operator)</f>
        <v>0</v>
      </c>
      <c r="L53" s="44" t="s">
        <v>78</v>
      </c>
      <c r="M53" s="3">
        <f t="array" aca="1" ref="M53" ca="1">SUM(IF($L53=_Oper,_Val,0))/(_Parts*_Rep)</f>
        <v>0</v>
      </c>
    </row>
    <row r="54" spans="1:13" x14ac:dyDescent="0.3">
      <c r="A54" s="43">
        <v>12</v>
      </c>
      <c r="B54" s="43">
        <v>4</v>
      </c>
      <c r="C54" s="43">
        <v>36</v>
      </c>
      <c r="D54" s="43">
        <f t="array" aca="1" ref="D54" ca="1">IFERROR(VLOOKUP(A54,$I$41:$J$58,2,0),"")</f>
        <v>35.125</v>
      </c>
      <c r="E54" s="43">
        <f t="shared" ca="1" si="4"/>
        <v>30.75</v>
      </c>
      <c r="I54" s="44" t="s">
        <v>78</v>
      </c>
      <c r="J54" s="3">
        <f t="array" aca="1" ref="J54" ca="1">SUM(IF($I54=_Part,_Val,0))/(_Rep*_Operator)</f>
        <v>0</v>
      </c>
      <c r="L54" s="44" t="s">
        <v>78</v>
      </c>
      <c r="M54" s="3">
        <f t="array" aca="1" ref="M54" ca="1">SUM(IF($L54=_Oper,_Val,0))/(_Parts*_Rep)</f>
        <v>0</v>
      </c>
    </row>
    <row r="55" spans="1:13" x14ac:dyDescent="0.3">
      <c r="A55" s="43">
        <v>12</v>
      </c>
      <c r="B55" s="43">
        <v>4</v>
      </c>
      <c r="C55" s="43">
        <v>35</v>
      </c>
      <c r="D55" s="43">
        <f t="array" aca="1" ref="D55" ca="1">IFERROR(VLOOKUP(A55,$I$41:$J$58,2,0),"")</f>
        <v>35.125</v>
      </c>
      <c r="E55" s="43">
        <f t="shared" ca="1" si="4"/>
        <v>30.75</v>
      </c>
      <c r="I55" s="44" t="s">
        <v>78</v>
      </c>
      <c r="J55" s="3">
        <f t="array" aca="1" ref="J55" ca="1">SUM(IF($I55=_Part,_Val,0))/(_Rep*_Operator)</f>
        <v>0</v>
      </c>
      <c r="L55" s="44" t="s">
        <v>78</v>
      </c>
      <c r="M55" s="3">
        <f t="array" aca="1" ref="M55" ca="1">SUM(IF($L55=_Oper,_Val,0))/(_Parts*_Rep)</f>
        <v>0</v>
      </c>
    </row>
    <row r="56" spans="1:13" x14ac:dyDescent="0.3">
      <c r="A56" s="43">
        <v>12</v>
      </c>
      <c r="B56" s="43">
        <v>4</v>
      </c>
      <c r="C56" s="43">
        <v>34</v>
      </c>
      <c r="D56" s="43">
        <f t="array" aca="1" ref="D56" ca="1">IFERROR(VLOOKUP(A56,$I$41:$J$58,2,0),"")</f>
        <v>35.125</v>
      </c>
      <c r="E56" s="43">
        <f t="shared" ca="1" si="4"/>
        <v>30.75</v>
      </c>
      <c r="I56" s="44" t="s">
        <v>78</v>
      </c>
      <c r="J56" s="3">
        <f t="array" aca="1" ref="J56" ca="1">SUM(IF($I56=_Part,_Val,0))/(_Rep*_Operator)</f>
        <v>0</v>
      </c>
      <c r="L56" s="44" t="s">
        <v>78</v>
      </c>
      <c r="M56" s="3">
        <f t="array" aca="1" ref="M56" ca="1">SUM(IF($L56=_Oper,_Val,0))/(_Parts*_Rep)</f>
        <v>0</v>
      </c>
    </row>
    <row r="57" spans="1:13" x14ac:dyDescent="0.3">
      <c r="A57" s="43">
        <v>11</v>
      </c>
      <c r="B57" s="43">
        <v>4</v>
      </c>
      <c r="C57" s="43">
        <v>32</v>
      </c>
      <c r="D57" s="43">
        <f t="array" aca="1" ref="D57" ca="1">IFERROR(VLOOKUP(A57,$I$41:$J$58,2,0),"")</f>
        <v>31.125</v>
      </c>
      <c r="E57" s="43">
        <f t="shared" ca="1" si="4"/>
        <v>30.75</v>
      </c>
      <c r="I57" s="44" t="s">
        <v>78</v>
      </c>
      <c r="J57" s="3">
        <f t="array" aca="1" ref="J57" ca="1">SUM(IF($I57=_Part,_Val,0))/(_Rep*_Operator)</f>
        <v>0</v>
      </c>
      <c r="L57" s="44" t="s">
        <v>78</v>
      </c>
      <c r="M57" s="3">
        <f t="array" aca="1" ref="M57" ca="1">SUM(IF($L57=_Oper,_Val,0))/(_Parts*_Rep)</f>
        <v>0</v>
      </c>
    </row>
    <row r="58" spans="1:13" x14ac:dyDescent="0.3">
      <c r="A58" s="43">
        <v>11</v>
      </c>
      <c r="B58" s="43">
        <v>4</v>
      </c>
      <c r="C58" s="43">
        <v>31</v>
      </c>
      <c r="D58" s="43">
        <f t="array" aca="1" ref="D58" ca="1">IFERROR(VLOOKUP(A58,$I$41:$J$58,2,0),"")</f>
        <v>31.125</v>
      </c>
      <c r="E58" s="43">
        <f t="shared" ca="1" si="4"/>
        <v>30.75</v>
      </c>
      <c r="I58" s="44" t="s">
        <v>78</v>
      </c>
      <c r="J58" s="3">
        <f t="array" aca="1" ref="J58" ca="1">SUM(IF($I58=_Part,_Val,0))/(_Rep*_Operator)</f>
        <v>0</v>
      </c>
      <c r="L58" s="44" t="s">
        <v>78</v>
      </c>
      <c r="M58" s="3">
        <f t="array" aca="1" ref="M58" ca="1">SUM(IF($L58=_Oper,_Val,0))/(_Parts*_Rep)</f>
        <v>0</v>
      </c>
    </row>
    <row r="59" spans="1:13" x14ac:dyDescent="0.3">
      <c r="A59" s="43">
        <v>11</v>
      </c>
      <c r="B59" s="43">
        <v>4</v>
      </c>
      <c r="C59" s="43">
        <v>32</v>
      </c>
      <c r="D59" s="43">
        <f t="array" aca="1" ref="D59" ca="1">IFERROR(VLOOKUP(A59,$I$41:$J$58,2,0),"")</f>
        <v>31.125</v>
      </c>
      <c r="E59" s="43">
        <f t="shared" ca="1" si="4"/>
        <v>30.75</v>
      </c>
      <c r="L59"/>
    </row>
    <row r="60" spans="1:13" x14ac:dyDescent="0.3">
      <c r="A60" s="43">
        <v>11</v>
      </c>
      <c r="B60" s="43">
        <v>4</v>
      </c>
      <c r="C60" s="43">
        <v>32</v>
      </c>
      <c r="D60" s="43">
        <f t="array" aca="1" ref="D60" ca="1">IFERROR(VLOOKUP(A60,$I$41:$J$58,2,0),"")</f>
        <v>31.125</v>
      </c>
      <c r="E60" s="43">
        <f t="shared" ca="1" si="4"/>
        <v>30.75</v>
      </c>
      <c r="L60"/>
    </row>
    <row r="61" spans="1:13" x14ac:dyDescent="0.3">
      <c r="A61" s="43">
        <v>10</v>
      </c>
      <c r="B61" s="43">
        <v>4</v>
      </c>
      <c r="C61" s="43">
        <v>25</v>
      </c>
      <c r="D61" s="43">
        <f t="array" aca="1" ref="D61" ca="1">IFERROR(VLOOKUP(A61,$I$41:$J$58,2,0),"")</f>
        <v>24.75</v>
      </c>
      <c r="E61" s="43">
        <f t="shared" ca="1" si="4"/>
        <v>30.75</v>
      </c>
    </row>
    <row r="62" spans="1:13" x14ac:dyDescent="0.3">
      <c r="A62" s="43">
        <v>10</v>
      </c>
      <c r="B62" s="43">
        <v>4</v>
      </c>
      <c r="C62" s="43">
        <v>25</v>
      </c>
      <c r="D62" s="43">
        <f t="array" aca="1" ref="D62" ca="1">IFERROR(VLOOKUP(A62,$I$41:$J$58,2,0),"")</f>
        <v>24.75</v>
      </c>
      <c r="E62" s="43">
        <f t="shared" ca="1" si="4"/>
        <v>30.75</v>
      </c>
    </row>
    <row r="63" spans="1:13" x14ac:dyDescent="0.3">
      <c r="A63" s="43">
        <v>10</v>
      </c>
      <c r="B63" s="43">
        <v>4</v>
      </c>
      <c r="C63" s="43">
        <v>25</v>
      </c>
      <c r="D63" s="43">
        <f t="array" aca="1" ref="D63" ca="1">IFERROR(VLOOKUP(A63,$I$41:$J$58,2,0),"")</f>
        <v>24.75</v>
      </c>
      <c r="E63" s="43">
        <f t="shared" ca="1" si="4"/>
        <v>30.75</v>
      </c>
    </row>
    <row r="64" spans="1:13" x14ac:dyDescent="0.3">
      <c r="A64" s="43">
        <v>10</v>
      </c>
      <c r="B64" s="43">
        <v>4</v>
      </c>
      <c r="C64" s="43">
        <v>26</v>
      </c>
      <c r="D64" s="43">
        <f t="array" aca="1" ref="D64" ca="1">IFERROR(VLOOKUP(A64,$I$41:$J$58,2,0),"")</f>
        <v>24.75</v>
      </c>
      <c r="E64" s="43">
        <f t="shared" ca="1" si="4"/>
        <v>30.75</v>
      </c>
    </row>
    <row r="65" spans="1:5" x14ac:dyDescent="0.3">
      <c r="A65" s="43"/>
      <c r="B65" s="43"/>
      <c r="C65" s="43"/>
      <c r="D65" s="43" t="str">
        <f t="array" ref="D65">IFERROR(VLOOKUP(A65,$I$41:$J$58,2,0),"")</f>
        <v/>
      </c>
      <c r="E65" s="43" t="str">
        <f t="shared" ref="E65:E128" si="5">IFERROR(VLOOKUP(B65,$L$41:$M$58,2,0),"")</f>
        <v/>
      </c>
    </row>
    <row r="66" spans="1:5" x14ac:dyDescent="0.3">
      <c r="A66" s="43"/>
      <c r="B66" s="43"/>
      <c r="C66" s="43"/>
      <c r="D66" s="43" t="str">
        <f t="array" ref="D66">IFERROR(VLOOKUP(A66,$I$41:$J$58,2,0),"")</f>
        <v/>
      </c>
      <c r="E66" s="43" t="str">
        <f t="shared" si="5"/>
        <v/>
      </c>
    </row>
    <row r="67" spans="1:5" x14ac:dyDescent="0.3">
      <c r="A67" s="43"/>
      <c r="B67" s="43"/>
      <c r="C67" s="43"/>
      <c r="D67" s="43" t="str">
        <f t="array" ref="D67">IFERROR(VLOOKUP(A67,$I$41:$J$58,2,0),"")</f>
        <v/>
      </c>
      <c r="E67" s="43" t="str">
        <f t="shared" si="5"/>
        <v/>
      </c>
    </row>
    <row r="68" spans="1:5" x14ac:dyDescent="0.3">
      <c r="A68" s="43"/>
      <c r="B68" s="43"/>
      <c r="C68" s="43"/>
      <c r="D68" s="43" t="str">
        <f t="array" ref="D68">IFERROR(VLOOKUP(A68,$I$41:$J$58,2,0),"")</f>
        <v/>
      </c>
      <c r="E68" s="43" t="str">
        <f t="shared" si="5"/>
        <v/>
      </c>
    </row>
    <row r="69" spans="1:5" x14ac:dyDescent="0.3">
      <c r="A69" s="43"/>
      <c r="B69" s="43"/>
      <c r="C69" s="43"/>
      <c r="D69" s="43" t="str">
        <f t="array" ref="D69">IFERROR(VLOOKUP(A69,$I$41:$J$58,2,0),"")</f>
        <v/>
      </c>
      <c r="E69" s="43" t="str">
        <f t="shared" si="5"/>
        <v/>
      </c>
    </row>
    <row r="70" spans="1:5" x14ac:dyDescent="0.3">
      <c r="A70" s="43"/>
      <c r="B70" s="43"/>
      <c r="C70" s="43"/>
      <c r="D70" s="43" t="str">
        <f t="array" ref="D70">IFERROR(VLOOKUP(A70,$I$41:$J$58,2,0),"")</f>
        <v/>
      </c>
      <c r="E70" s="43" t="str">
        <f t="shared" si="5"/>
        <v/>
      </c>
    </row>
    <row r="71" spans="1:5" x14ac:dyDescent="0.3">
      <c r="A71" s="43"/>
      <c r="B71" s="43"/>
      <c r="C71" s="43"/>
      <c r="D71" s="43" t="str">
        <f t="array" ref="D71">IFERROR(VLOOKUP(A71,$I$41:$J$58,2,0),"")</f>
        <v/>
      </c>
      <c r="E71" s="43" t="str">
        <f t="shared" si="5"/>
        <v/>
      </c>
    </row>
    <row r="72" spans="1:5" x14ac:dyDescent="0.3">
      <c r="A72" s="43"/>
      <c r="B72" s="43"/>
      <c r="C72" s="43"/>
      <c r="D72" s="43" t="str">
        <f t="array" ref="D72">IFERROR(VLOOKUP(A72,$I$41:$J$58,2,0),"")</f>
        <v/>
      </c>
      <c r="E72" s="43" t="str">
        <f t="shared" si="5"/>
        <v/>
      </c>
    </row>
    <row r="73" spans="1:5" x14ac:dyDescent="0.3">
      <c r="A73" s="43"/>
      <c r="B73" s="43"/>
      <c r="C73" s="43"/>
      <c r="D73" s="43" t="str">
        <f t="array" ref="D73">IFERROR(VLOOKUP(A73,$I$41:$J$58,2,0),"")</f>
        <v/>
      </c>
      <c r="E73" s="43" t="str">
        <f t="shared" si="5"/>
        <v/>
      </c>
    </row>
    <row r="74" spans="1:5" x14ac:dyDescent="0.3">
      <c r="A74" s="43"/>
      <c r="B74" s="43"/>
      <c r="C74" s="43"/>
      <c r="D74" s="43" t="str">
        <f t="array" ref="D74">IFERROR(VLOOKUP(A74,$I$41:$J$58,2,0),"")</f>
        <v/>
      </c>
      <c r="E74" s="43" t="str">
        <f t="shared" si="5"/>
        <v/>
      </c>
    </row>
    <row r="75" spans="1:5" x14ac:dyDescent="0.3">
      <c r="A75" s="43"/>
      <c r="B75" s="43"/>
      <c r="C75" s="43"/>
      <c r="D75" s="43" t="str">
        <f t="array" ref="D75">IFERROR(VLOOKUP(A75,$I$41:$J$58,2,0),"")</f>
        <v/>
      </c>
      <c r="E75" s="43" t="str">
        <f t="shared" si="5"/>
        <v/>
      </c>
    </row>
    <row r="76" spans="1:5" x14ac:dyDescent="0.3">
      <c r="A76" s="49"/>
      <c r="B76" s="43"/>
      <c r="C76" s="43"/>
      <c r="D76" s="43" t="str">
        <f t="array" ref="D76">IFERROR(VLOOKUP(A76,$I$41:$J$58,2,0),"")</f>
        <v/>
      </c>
      <c r="E76" s="43" t="str">
        <f t="shared" si="5"/>
        <v/>
      </c>
    </row>
    <row r="77" spans="1:5" x14ac:dyDescent="0.3">
      <c r="A77" s="49"/>
      <c r="B77" s="43"/>
      <c r="C77" s="43"/>
      <c r="D77" s="43" t="str">
        <f t="array" ref="D77">IFERROR(VLOOKUP(A77,$I$41:$J$58,2,0),"")</f>
        <v/>
      </c>
      <c r="E77" s="43" t="str">
        <f t="shared" si="5"/>
        <v/>
      </c>
    </row>
    <row r="78" spans="1:5" x14ac:dyDescent="0.3">
      <c r="A78" s="49"/>
      <c r="B78" s="43"/>
      <c r="C78" s="43"/>
      <c r="D78" s="43" t="str">
        <f t="array" ref="D78">IFERROR(VLOOKUP(A78,$I$41:$J$58,2,0),"")</f>
        <v/>
      </c>
      <c r="E78" s="43" t="str">
        <f t="shared" si="5"/>
        <v/>
      </c>
    </row>
    <row r="79" spans="1:5" x14ac:dyDescent="0.3">
      <c r="A79" s="49"/>
      <c r="B79" s="43"/>
      <c r="C79" s="43"/>
      <c r="D79" s="43" t="str">
        <f t="array" ref="D79">IFERROR(VLOOKUP(A79,$I$41:$J$58,2,0),"")</f>
        <v/>
      </c>
      <c r="E79" s="43" t="str">
        <f t="shared" si="5"/>
        <v/>
      </c>
    </row>
    <row r="80" spans="1:5" x14ac:dyDescent="0.3">
      <c r="A80" s="49"/>
      <c r="B80" s="43"/>
      <c r="C80" s="43"/>
      <c r="D80" s="43" t="str">
        <f t="array" ref="D80">IFERROR(VLOOKUP(A80,$I$41:$J$58,2,0),"")</f>
        <v/>
      </c>
      <c r="E80" s="43" t="str">
        <f t="shared" si="5"/>
        <v/>
      </c>
    </row>
    <row r="81" spans="1:5" x14ac:dyDescent="0.3">
      <c r="A81" s="49"/>
      <c r="B81" s="43"/>
      <c r="C81" s="43"/>
      <c r="D81" s="43" t="str">
        <f t="array" ref="D81">IFERROR(VLOOKUP(A81,$I$41:$J$58,2,0),"")</f>
        <v/>
      </c>
      <c r="E81" s="43" t="str">
        <f t="shared" si="5"/>
        <v/>
      </c>
    </row>
    <row r="82" spans="1:5" x14ac:dyDescent="0.3">
      <c r="A82" s="49"/>
      <c r="B82" s="43"/>
      <c r="C82" s="43"/>
      <c r="D82" s="43" t="str">
        <f t="array" ref="D82">IFERROR(VLOOKUP(A82,$I$41:$J$58,2,0),"")</f>
        <v/>
      </c>
      <c r="E82" s="43" t="str">
        <f t="shared" si="5"/>
        <v/>
      </c>
    </row>
    <row r="83" spans="1:5" x14ac:dyDescent="0.3">
      <c r="A83" s="49"/>
      <c r="B83" s="43"/>
      <c r="C83" s="43"/>
      <c r="D83" s="43" t="str">
        <f t="array" ref="D83">IFERROR(VLOOKUP(A83,$I$41:$J$58,2,0),"")</f>
        <v/>
      </c>
      <c r="E83" s="43" t="str">
        <f t="shared" si="5"/>
        <v/>
      </c>
    </row>
    <row r="84" spans="1:5" x14ac:dyDescent="0.3">
      <c r="A84" s="49"/>
      <c r="B84" s="43"/>
      <c r="C84" s="43"/>
      <c r="D84" s="43" t="str">
        <f t="array" ref="D84">IFERROR(VLOOKUP(A84,$I$41:$J$58,2,0),"")</f>
        <v/>
      </c>
      <c r="E84" s="43" t="str">
        <f t="shared" si="5"/>
        <v/>
      </c>
    </row>
    <row r="85" spans="1:5" x14ac:dyDescent="0.3">
      <c r="A85" s="49"/>
      <c r="B85" s="43"/>
      <c r="C85" s="43"/>
      <c r="D85" s="43" t="str">
        <f t="array" ref="D85">IFERROR(VLOOKUP(A85,$I$41:$J$58,2,0),"")</f>
        <v/>
      </c>
      <c r="E85" s="43" t="str">
        <f t="shared" si="5"/>
        <v/>
      </c>
    </row>
    <row r="86" spans="1:5" x14ac:dyDescent="0.3">
      <c r="A86" s="49"/>
      <c r="B86" s="43"/>
      <c r="C86" s="43"/>
      <c r="D86" s="43" t="str">
        <f t="array" ref="D86">IFERROR(VLOOKUP(A86,$I$41:$J$58,2,0),"")</f>
        <v/>
      </c>
      <c r="E86" s="43" t="str">
        <f t="shared" si="5"/>
        <v/>
      </c>
    </row>
    <row r="87" spans="1:5" x14ac:dyDescent="0.3">
      <c r="A87" s="49"/>
      <c r="B87" s="43"/>
      <c r="C87" s="43"/>
      <c r="D87" s="43" t="str">
        <f t="array" ref="D87">IFERROR(VLOOKUP(A87,$I$41:$J$58,2,0),"")</f>
        <v/>
      </c>
      <c r="E87" s="43" t="str">
        <f t="shared" si="5"/>
        <v/>
      </c>
    </row>
    <row r="88" spans="1:5" x14ac:dyDescent="0.3">
      <c r="A88" s="49"/>
      <c r="B88" s="43"/>
      <c r="C88" s="43"/>
      <c r="D88" s="43" t="str">
        <f t="array" ref="D88">IFERROR(VLOOKUP(A88,$I$41:$J$58,2,0),"")</f>
        <v/>
      </c>
      <c r="E88" s="43" t="str">
        <f t="shared" si="5"/>
        <v/>
      </c>
    </row>
    <row r="89" spans="1:5" x14ac:dyDescent="0.3">
      <c r="A89" s="49"/>
      <c r="B89" s="43"/>
      <c r="C89" s="43"/>
      <c r="D89" s="43" t="str">
        <f t="array" ref="D89">IFERROR(VLOOKUP(A89,$I$41:$J$58,2,0),"")</f>
        <v/>
      </c>
      <c r="E89" s="43" t="str">
        <f t="shared" si="5"/>
        <v/>
      </c>
    </row>
    <row r="90" spans="1:5" x14ac:dyDescent="0.3">
      <c r="A90" s="49"/>
      <c r="B90" s="43"/>
      <c r="C90" s="43"/>
      <c r="D90" s="43" t="str">
        <f t="array" ref="D90">IFERROR(VLOOKUP(A90,$I$41:$J$58,2,0),"")</f>
        <v/>
      </c>
      <c r="E90" s="43" t="str">
        <f t="shared" si="5"/>
        <v/>
      </c>
    </row>
    <row r="91" spans="1:5" x14ac:dyDescent="0.3">
      <c r="A91" s="49"/>
      <c r="B91" s="43"/>
      <c r="C91" s="43"/>
      <c r="D91" s="43" t="str">
        <f t="array" ref="D91">IFERROR(VLOOKUP(A91,$I$41:$J$58,2,0),"")</f>
        <v/>
      </c>
      <c r="E91" s="43" t="str">
        <f t="shared" si="5"/>
        <v/>
      </c>
    </row>
    <row r="92" spans="1:5" x14ac:dyDescent="0.3">
      <c r="A92" s="49"/>
      <c r="B92" s="43"/>
      <c r="C92" s="43"/>
      <c r="D92" s="43" t="str">
        <f t="array" ref="D92">IFERROR(VLOOKUP(A92,$I$41:$J$58,2,0),"")</f>
        <v/>
      </c>
      <c r="E92" s="43" t="str">
        <f t="shared" si="5"/>
        <v/>
      </c>
    </row>
    <row r="93" spans="1:5" x14ac:dyDescent="0.3">
      <c r="A93" s="49"/>
      <c r="B93" s="43"/>
      <c r="C93" s="43"/>
      <c r="D93" s="43" t="str">
        <f t="array" ref="D93">IFERROR(VLOOKUP(A93,$I$41:$J$58,2,0),"")</f>
        <v/>
      </c>
      <c r="E93" s="43" t="str">
        <f t="shared" si="5"/>
        <v/>
      </c>
    </row>
    <row r="94" spans="1:5" x14ac:dyDescent="0.3">
      <c r="A94" s="49"/>
      <c r="B94" s="43"/>
      <c r="C94" s="43"/>
      <c r="D94" s="43" t="str">
        <f t="array" ref="D94">IFERROR(VLOOKUP(A94,$I$41:$J$58,2,0),"")</f>
        <v/>
      </c>
      <c r="E94" s="43" t="str">
        <f t="shared" si="5"/>
        <v/>
      </c>
    </row>
    <row r="95" spans="1:5" x14ac:dyDescent="0.3">
      <c r="A95" s="49"/>
      <c r="B95" s="43"/>
      <c r="C95" s="43"/>
      <c r="D95" s="43" t="str">
        <f t="array" ref="D95">IFERROR(VLOOKUP(A95,$I$41:$J$58,2,0),"")</f>
        <v/>
      </c>
      <c r="E95" s="43" t="str">
        <f t="shared" si="5"/>
        <v/>
      </c>
    </row>
    <row r="96" spans="1:5" x14ac:dyDescent="0.3">
      <c r="A96" s="49"/>
      <c r="B96" s="43"/>
      <c r="C96" s="43"/>
      <c r="D96" s="43" t="str">
        <f t="array" ref="D96">IFERROR(VLOOKUP(A96,$I$41:$J$58,2,0),"")</f>
        <v/>
      </c>
      <c r="E96" s="43" t="str">
        <f t="shared" si="5"/>
        <v/>
      </c>
    </row>
    <row r="97" spans="1:5" x14ac:dyDescent="0.3">
      <c r="A97" s="49"/>
      <c r="B97" s="43"/>
      <c r="C97" s="43"/>
      <c r="D97" s="43" t="str">
        <f t="array" ref="D97">IFERROR(VLOOKUP(A97,$I$41:$J$58,2,0),"")</f>
        <v/>
      </c>
      <c r="E97" s="43" t="str">
        <f t="shared" si="5"/>
        <v/>
      </c>
    </row>
    <row r="98" spans="1:5" x14ac:dyDescent="0.3">
      <c r="A98" s="49"/>
      <c r="B98" s="43"/>
      <c r="C98" s="43"/>
      <c r="D98" s="43" t="str">
        <f t="array" ref="D98">IFERROR(VLOOKUP(A98,$I$41:$J$58,2,0),"")</f>
        <v/>
      </c>
      <c r="E98" s="43" t="str">
        <f t="shared" si="5"/>
        <v/>
      </c>
    </row>
    <row r="99" spans="1:5" x14ac:dyDescent="0.3">
      <c r="A99" s="49"/>
      <c r="B99" s="43"/>
      <c r="C99" s="43"/>
      <c r="D99" s="43" t="str">
        <f t="array" ref="D99">IFERROR(VLOOKUP(A99,$I$41:$J$58,2,0),"")</f>
        <v/>
      </c>
      <c r="E99" s="43" t="str">
        <f t="shared" si="5"/>
        <v/>
      </c>
    </row>
    <row r="100" spans="1:5" x14ac:dyDescent="0.3">
      <c r="A100" s="49"/>
      <c r="B100" s="43"/>
      <c r="C100" s="43"/>
      <c r="D100" s="43" t="str">
        <f t="array" ref="D100">IFERROR(VLOOKUP(A100,$I$41:$J$58,2,0),"")</f>
        <v/>
      </c>
      <c r="E100" s="43" t="str">
        <f t="shared" si="5"/>
        <v/>
      </c>
    </row>
    <row r="101" spans="1:5" x14ac:dyDescent="0.3">
      <c r="A101" s="49"/>
      <c r="B101" s="43"/>
      <c r="C101" s="43"/>
      <c r="D101" s="43" t="str">
        <f t="array" ref="D101">IFERROR(VLOOKUP(A101,$I$41:$J$58,2,0),"")</f>
        <v/>
      </c>
      <c r="E101" s="43" t="str">
        <f t="shared" si="5"/>
        <v/>
      </c>
    </row>
    <row r="102" spans="1:5" x14ac:dyDescent="0.3">
      <c r="A102" s="49"/>
      <c r="B102" s="43"/>
      <c r="C102" s="43"/>
      <c r="D102" s="43" t="str">
        <f t="array" ref="D102">IFERROR(VLOOKUP(A102,$I$41:$J$58,2,0),"")</f>
        <v/>
      </c>
      <c r="E102" s="43" t="str">
        <f t="shared" si="5"/>
        <v/>
      </c>
    </row>
    <row r="103" spans="1:5" x14ac:dyDescent="0.3">
      <c r="A103" s="49"/>
      <c r="B103" s="43"/>
      <c r="C103" s="43"/>
      <c r="D103" s="43" t="str">
        <f t="array" ref="D103">IFERROR(VLOOKUP(A103,$I$41:$J$58,2,0),"")</f>
        <v/>
      </c>
      <c r="E103" s="43" t="str">
        <f t="shared" si="5"/>
        <v/>
      </c>
    </row>
    <row r="104" spans="1:5" x14ac:dyDescent="0.3">
      <c r="A104" s="49"/>
      <c r="B104" s="43"/>
      <c r="C104" s="43"/>
      <c r="D104" s="43" t="str">
        <f t="array" ref="D104">IFERROR(VLOOKUP(A104,$I$41:$J$58,2,0),"")</f>
        <v/>
      </c>
      <c r="E104" s="43" t="str">
        <f t="shared" si="5"/>
        <v/>
      </c>
    </row>
    <row r="105" spans="1:5" x14ac:dyDescent="0.3">
      <c r="A105" s="49"/>
      <c r="B105" s="43"/>
      <c r="C105" s="43"/>
      <c r="D105" s="43" t="str">
        <f t="array" ref="D105">IFERROR(VLOOKUP(A105,$I$41:$J$58,2,0),"")</f>
        <v/>
      </c>
      <c r="E105" s="43" t="str">
        <f t="shared" si="5"/>
        <v/>
      </c>
    </row>
    <row r="106" spans="1:5" x14ac:dyDescent="0.3">
      <c r="A106" s="49"/>
      <c r="B106" s="43"/>
      <c r="C106" s="43"/>
      <c r="D106" s="43" t="str">
        <f t="array" ref="D106">IFERROR(VLOOKUP(A106,$I$41:$J$58,2,0),"")</f>
        <v/>
      </c>
      <c r="E106" s="43" t="str">
        <f t="shared" si="5"/>
        <v/>
      </c>
    </row>
    <row r="107" spans="1:5" x14ac:dyDescent="0.3">
      <c r="A107" s="49"/>
      <c r="B107" s="43"/>
      <c r="C107" s="43"/>
      <c r="D107" s="43" t="str">
        <f t="array" ref="D107">IFERROR(VLOOKUP(A107,$I$41:$J$58,2,0),"")</f>
        <v/>
      </c>
      <c r="E107" s="43" t="str">
        <f t="shared" si="5"/>
        <v/>
      </c>
    </row>
    <row r="108" spans="1:5" x14ac:dyDescent="0.3">
      <c r="A108" s="49"/>
      <c r="B108" s="43"/>
      <c r="C108" s="43"/>
      <c r="D108" s="43" t="str">
        <f t="array" ref="D108">IFERROR(VLOOKUP(A108,$I$41:$J$58,2,0),"")</f>
        <v/>
      </c>
      <c r="E108" s="43" t="str">
        <f t="shared" si="5"/>
        <v/>
      </c>
    </row>
    <row r="109" spans="1:5" x14ac:dyDescent="0.3">
      <c r="A109" s="49"/>
      <c r="B109" s="43"/>
      <c r="C109" s="43"/>
      <c r="D109" s="43" t="str">
        <f t="array" ref="D109">IFERROR(VLOOKUP(A109,$I$41:$J$58,2,0),"")</f>
        <v/>
      </c>
      <c r="E109" s="43" t="str">
        <f t="shared" si="5"/>
        <v/>
      </c>
    </row>
    <row r="110" spans="1:5" x14ac:dyDescent="0.3">
      <c r="A110" s="49"/>
      <c r="B110" s="43"/>
      <c r="C110" s="43"/>
      <c r="D110" s="43" t="str">
        <f t="array" ref="D110">IFERROR(VLOOKUP(A110,$I$41:$J$58,2,0),"")</f>
        <v/>
      </c>
      <c r="E110" s="43" t="str">
        <f t="shared" si="5"/>
        <v/>
      </c>
    </row>
    <row r="111" spans="1:5" x14ac:dyDescent="0.3">
      <c r="A111" s="49"/>
      <c r="B111" s="43"/>
      <c r="C111" s="43"/>
      <c r="D111" s="43" t="str">
        <f t="array" ref="D111">IFERROR(VLOOKUP(A111,$I$41:$J$58,2,0),"")</f>
        <v/>
      </c>
      <c r="E111" s="43" t="str">
        <f t="shared" si="5"/>
        <v/>
      </c>
    </row>
    <row r="112" spans="1:5" x14ac:dyDescent="0.3">
      <c r="A112" s="49"/>
      <c r="B112" s="43"/>
      <c r="C112" s="43"/>
      <c r="D112" s="43" t="str">
        <f t="array" ref="D112">IFERROR(VLOOKUP(A112,$I$41:$J$58,2,0),"")</f>
        <v/>
      </c>
      <c r="E112" s="43" t="str">
        <f t="shared" si="5"/>
        <v/>
      </c>
    </row>
    <row r="113" spans="1:5" x14ac:dyDescent="0.3">
      <c r="A113" s="49"/>
      <c r="B113" s="43"/>
      <c r="C113" s="43"/>
      <c r="D113" s="43" t="str">
        <f t="array" ref="D113">IFERROR(VLOOKUP(A113,$I$41:$J$58,2,0),"")</f>
        <v/>
      </c>
      <c r="E113" s="43" t="str">
        <f t="shared" si="5"/>
        <v/>
      </c>
    </row>
    <row r="114" spans="1:5" x14ac:dyDescent="0.3">
      <c r="A114" s="49"/>
      <c r="B114" s="43"/>
      <c r="C114" s="43"/>
      <c r="D114" s="43" t="str">
        <f t="array" ref="D114">IFERROR(VLOOKUP(A114,$I$41:$J$58,2,0),"")</f>
        <v/>
      </c>
      <c r="E114" s="43" t="str">
        <f t="shared" si="5"/>
        <v/>
      </c>
    </row>
    <row r="115" spans="1:5" x14ac:dyDescent="0.3">
      <c r="A115" s="49"/>
      <c r="B115" s="43"/>
      <c r="C115" s="43"/>
      <c r="D115" s="43" t="str">
        <f t="array" ref="D115">IFERROR(VLOOKUP(A115,$I$41:$J$58,2,0),"")</f>
        <v/>
      </c>
      <c r="E115" s="43" t="str">
        <f t="shared" si="5"/>
        <v/>
      </c>
    </row>
    <row r="116" spans="1:5" x14ac:dyDescent="0.3">
      <c r="A116" s="49"/>
      <c r="B116" s="43"/>
      <c r="C116" s="43"/>
      <c r="D116" s="43" t="str">
        <f t="array" ref="D116">IFERROR(VLOOKUP(A116,$I$41:$J$58,2,0),"")</f>
        <v/>
      </c>
      <c r="E116" s="43" t="str">
        <f t="shared" si="5"/>
        <v/>
      </c>
    </row>
    <row r="117" spans="1:5" x14ac:dyDescent="0.3">
      <c r="A117" s="49"/>
      <c r="B117" s="43"/>
      <c r="C117" s="43"/>
      <c r="D117" s="43" t="str">
        <f t="array" ref="D117">IFERROR(VLOOKUP(A117,$I$41:$J$58,2,0),"")</f>
        <v/>
      </c>
      <c r="E117" s="43" t="str">
        <f t="shared" si="5"/>
        <v/>
      </c>
    </row>
    <row r="118" spans="1:5" x14ac:dyDescent="0.3">
      <c r="A118" s="49"/>
      <c r="B118" s="43"/>
      <c r="C118" s="43"/>
      <c r="D118" s="43" t="str">
        <f t="array" ref="D118">IFERROR(VLOOKUP(A118,$I$41:$J$58,2,0),"")</f>
        <v/>
      </c>
      <c r="E118" s="43" t="str">
        <f t="shared" si="5"/>
        <v/>
      </c>
    </row>
    <row r="119" spans="1:5" x14ac:dyDescent="0.3">
      <c r="A119" s="49"/>
      <c r="B119" s="43"/>
      <c r="C119" s="43"/>
      <c r="D119" s="43" t="str">
        <f t="array" ref="D119">IFERROR(VLOOKUP(A119,$I$41:$J$58,2,0),"")</f>
        <v/>
      </c>
      <c r="E119" s="43" t="str">
        <f t="shared" si="5"/>
        <v/>
      </c>
    </row>
    <row r="120" spans="1:5" x14ac:dyDescent="0.3">
      <c r="A120" s="49"/>
      <c r="B120" s="43"/>
      <c r="C120" s="43"/>
      <c r="D120" s="43" t="str">
        <f t="array" ref="D120">IFERROR(VLOOKUP(A120,$I$41:$J$58,2,0),"")</f>
        <v/>
      </c>
      <c r="E120" s="43" t="str">
        <f t="shared" si="5"/>
        <v/>
      </c>
    </row>
    <row r="121" spans="1:5" x14ac:dyDescent="0.3">
      <c r="A121" s="49"/>
      <c r="B121" s="43"/>
      <c r="C121" s="43"/>
      <c r="D121" s="43" t="str">
        <f t="array" ref="D121">IFERROR(VLOOKUP(A121,$I$41:$J$58,2,0),"")</f>
        <v/>
      </c>
      <c r="E121" s="43" t="str">
        <f t="shared" si="5"/>
        <v/>
      </c>
    </row>
    <row r="122" spans="1:5" x14ac:dyDescent="0.3">
      <c r="A122" s="49"/>
      <c r="B122" s="43"/>
      <c r="C122" s="43"/>
      <c r="D122" s="43" t="str">
        <f t="array" ref="D122">IFERROR(VLOOKUP(A122,$I$41:$J$58,2,0),"")</f>
        <v/>
      </c>
      <c r="E122" s="43" t="str">
        <f t="shared" si="5"/>
        <v/>
      </c>
    </row>
    <row r="123" spans="1:5" x14ac:dyDescent="0.3">
      <c r="A123" s="49"/>
      <c r="B123" s="43"/>
      <c r="C123" s="43"/>
      <c r="D123" s="43" t="str">
        <f t="array" ref="D123">IFERROR(VLOOKUP(A123,$I$41:$J$58,2,0),"")</f>
        <v/>
      </c>
      <c r="E123" s="43" t="str">
        <f t="shared" si="5"/>
        <v/>
      </c>
    </row>
    <row r="124" spans="1:5" x14ac:dyDescent="0.3">
      <c r="A124" s="49"/>
      <c r="B124" s="43"/>
      <c r="C124" s="43"/>
      <c r="D124" s="43" t="str">
        <f t="array" ref="D124">IFERROR(VLOOKUP(A124,$I$41:$J$58,2,0),"")</f>
        <v/>
      </c>
      <c r="E124" s="43" t="str">
        <f t="shared" si="5"/>
        <v/>
      </c>
    </row>
    <row r="125" spans="1:5" x14ac:dyDescent="0.3">
      <c r="A125" s="49"/>
      <c r="B125" s="43"/>
      <c r="C125" s="43"/>
      <c r="D125" s="43" t="str">
        <f t="array" ref="D125">IFERROR(VLOOKUP(A125,$I$41:$J$58,2,0),"")</f>
        <v/>
      </c>
      <c r="E125" s="43" t="str">
        <f t="shared" si="5"/>
        <v/>
      </c>
    </row>
    <row r="126" spans="1:5" x14ac:dyDescent="0.3">
      <c r="A126" s="49"/>
      <c r="B126" s="43"/>
      <c r="C126" s="43"/>
      <c r="D126" s="43" t="str">
        <f t="array" ref="D126">IFERROR(VLOOKUP(A126,$I$41:$J$58,2,0),"")</f>
        <v/>
      </c>
      <c r="E126" s="43" t="str">
        <f t="shared" si="5"/>
        <v/>
      </c>
    </row>
    <row r="127" spans="1:5" x14ac:dyDescent="0.3">
      <c r="A127" s="49"/>
      <c r="B127" s="43"/>
      <c r="C127" s="43"/>
      <c r="D127" s="43" t="str">
        <f t="array" ref="D127">IFERROR(VLOOKUP(A127,$I$41:$J$58,2,0),"")</f>
        <v/>
      </c>
      <c r="E127" s="43" t="str">
        <f t="shared" si="5"/>
        <v/>
      </c>
    </row>
    <row r="128" spans="1:5" x14ac:dyDescent="0.3">
      <c r="A128" s="49"/>
      <c r="B128" s="43"/>
      <c r="C128" s="43"/>
      <c r="D128" s="43" t="str">
        <f t="array" ref="D128">IFERROR(VLOOKUP(A128,$I$41:$J$58,2,0),"")</f>
        <v/>
      </c>
      <c r="E128" s="43" t="str">
        <f t="shared" si="5"/>
        <v/>
      </c>
    </row>
    <row r="129" spans="1:5" x14ac:dyDescent="0.3">
      <c r="A129" s="49"/>
      <c r="B129" s="43"/>
      <c r="C129" s="43"/>
      <c r="D129" s="43" t="str">
        <f t="array" ref="D129">IFERROR(VLOOKUP(A129,$I$41:$J$58,2,0),"")</f>
        <v/>
      </c>
      <c r="E129" s="43" t="str">
        <f>IFERROR(VLOOKUP(B129,$L$41:$M$58,2,0),"")</f>
        <v/>
      </c>
    </row>
    <row r="130" spans="1:5" x14ac:dyDescent="0.3">
      <c r="A130" s="49"/>
      <c r="B130" s="43"/>
      <c r="C130" s="43"/>
      <c r="D130" s="43" t="str">
        <f t="array" ref="D130">IFERROR(VLOOKUP(A130,$I$41:$J$58,2,0),"")</f>
        <v/>
      </c>
      <c r="E130" s="43" t="str">
        <f>IFERROR(VLOOKUP(B130,$L$41:$M$58,2,0),"")</f>
        <v/>
      </c>
    </row>
  </sheetData>
  <conditionalFormatting sqref="A13:F15">
    <cfRule type="expression" dxfId="11" priority="3">
      <formula>MOD(ROW(),2)</formula>
    </cfRule>
  </conditionalFormatting>
  <conditionalFormatting sqref="A21:C25">
    <cfRule type="expression" dxfId="10" priority="2">
      <formula>MOD(ROW(),2)</formula>
    </cfRule>
  </conditionalFormatting>
  <conditionalFormatting sqref="A29:E33">
    <cfRule type="expression" dxfId="9" priority="1">
      <formula>MOD(ROW(),2)</formula>
    </cfRule>
  </conditionalFormatting>
  <pageMargins left="0.7" right="0.7" top="0.75" bottom="0.75" header="0.3" footer="0.3"/>
  <pageSetup orientation="portrait" r:id="rId1"/>
  <headerFooter>
    <oddHeader>&amp;L&amp;"Palatino Linotype"Example Gage R&amp;R&amp;"Palatino Linotype"BlockingExample.xlsx</oddHeader>
    <oddFooter>&amp;L&amp;"Palatino Linotype"Gage R&amp;C&amp;"Palatino Linotype"Page &amp;P of &amp;N&amp;R&amp;"Palatino Linotype"Sheet Name: Data</oddFooter>
  </headerFooter>
  <rowBreaks count="1" manualBreakCount="1">
    <brk id="35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30"/>
  <sheetViews>
    <sheetView zoomScaleNormal="100" workbookViewId="0">
      <selection activeCell="O15" sqref="O15"/>
    </sheetView>
  </sheetViews>
  <sheetFormatPr defaultRowHeight="15.75" x14ac:dyDescent="0.3"/>
  <cols>
    <col min="1" max="1" width="17.7109375" style="3" customWidth="1"/>
    <col min="2" max="2" width="14" style="3" customWidth="1"/>
    <col min="3" max="3" width="12" style="3" customWidth="1"/>
    <col min="4" max="4" width="12.28515625" style="3" customWidth="1"/>
    <col min="5" max="5" width="14.85546875" style="3" customWidth="1"/>
    <col min="6" max="6" width="7.42578125" style="3" customWidth="1"/>
    <col min="7" max="7" width="6.5703125" style="3" customWidth="1"/>
    <col min="8" max="8" width="2.28515625" style="3" customWidth="1"/>
    <col min="9" max="9" width="6.42578125" style="3" customWidth="1"/>
    <col min="10" max="10" width="9.85546875" style="3" bestFit="1" customWidth="1"/>
    <col min="11" max="11" width="9.85546875" style="3" customWidth="1"/>
    <col min="12" max="12" width="5.85546875" style="3" customWidth="1"/>
    <col min="13" max="13" width="10.42578125" style="3" bestFit="1" customWidth="1"/>
    <col min="14" max="14" width="5" style="3" customWidth="1"/>
    <col min="15" max="15" width="9.42578125" style="3" customWidth="1"/>
    <col min="16" max="16" width="8.140625" style="3" customWidth="1"/>
    <col min="17" max="17" width="9.140625" style="3"/>
    <col min="18" max="18" width="8.5703125" style="3" bestFit="1" customWidth="1"/>
    <col min="19" max="16384" width="9.140625" style="3"/>
  </cols>
  <sheetData>
    <row r="1" spans="1:8" x14ac:dyDescent="0.3">
      <c r="A1" s="1" t="s">
        <v>0</v>
      </c>
      <c r="B1" s="2" t="s">
        <v>3</v>
      </c>
      <c r="C1" s="2"/>
      <c r="D1" s="2"/>
      <c r="E1" s="2"/>
      <c r="F1" s="2"/>
      <c r="G1" s="2"/>
      <c r="H1" s="2"/>
    </row>
    <row r="2" spans="1:8" x14ac:dyDescent="0.3">
      <c r="A2" s="1" t="s">
        <v>1</v>
      </c>
      <c r="B2" s="2" t="s">
        <v>25</v>
      </c>
      <c r="C2" s="2"/>
      <c r="D2" s="2"/>
      <c r="E2" s="2"/>
      <c r="F2" s="2"/>
      <c r="G2" s="2"/>
      <c r="H2" s="2"/>
    </row>
    <row r="3" spans="1:8" x14ac:dyDescent="0.3">
      <c r="A3" s="1" t="s">
        <v>2</v>
      </c>
      <c r="B3" s="4">
        <v>41842</v>
      </c>
      <c r="C3" s="2"/>
      <c r="D3" s="2"/>
      <c r="E3" s="2"/>
      <c r="F3" s="2"/>
      <c r="G3" s="2"/>
      <c r="H3" s="2"/>
    </row>
    <row r="5" spans="1:8" ht="19.5" x14ac:dyDescent="0.3">
      <c r="A5" s="5" t="s">
        <v>46</v>
      </c>
    </row>
    <row r="6" spans="1:8" x14ac:dyDescent="0.3">
      <c r="A6" s="3" t="s">
        <v>53</v>
      </c>
    </row>
    <row r="8" spans="1:8" ht="19.5" x14ac:dyDescent="0.35">
      <c r="A8" s="7" t="s">
        <v>47</v>
      </c>
    </row>
    <row r="9" spans="1:8" ht="19.5" x14ac:dyDescent="0.35">
      <c r="A9" s="7"/>
    </row>
    <row r="10" spans="1:8" ht="19.5" x14ac:dyDescent="0.35">
      <c r="A10" s="7" t="s">
        <v>38</v>
      </c>
    </row>
    <row r="11" spans="1:8" ht="5.0999999999999996" customHeight="1" x14ac:dyDescent="0.35">
      <c r="A11" s="7"/>
    </row>
    <row r="12" spans="1:8" ht="16.5" thickBot="1" x14ac:dyDescent="0.35">
      <c r="A12" s="8" t="s">
        <v>14</v>
      </c>
      <c r="B12" s="9" t="s">
        <v>36</v>
      </c>
      <c r="C12" s="9" t="s">
        <v>4</v>
      </c>
      <c r="D12" s="9" t="s">
        <v>5</v>
      </c>
      <c r="E12" s="9" t="s">
        <v>6</v>
      </c>
      <c r="F12" s="9" t="s">
        <v>37</v>
      </c>
    </row>
    <row r="13" spans="1:8" ht="16.5" thickTop="1" x14ac:dyDescent="0.3">
      <c r="A13" s="10" t="s">
        <v>34</v>
      </c>
      <c r="B13" s="11">
        <f>_Parts-1</f>
        <v>9</v>
      </c>
      <c r="C13" s="12">
        <f ca="1">Example_2!R42</f>
        <v>11185.568888888882</v>
      </c>
      <c r="D13" s="13">
        <f ca="1">C13/B13</f>
        <v>1242.8409876543201</v>
      </c>
      <c r="E13" s="13">
        <f ca="1">D13/$D$15</f>
        <v>52960.687952697961</v>
      </c>
      <c r="F13" s="14">
        <f ca="1">1-_xlfn.F.DIST(E13,B13,$B$15,TRUE)</f>
        <v>0</v>
      </c>
    </row>
    <row r="14" spans="1:8" x14ac:dyDescent="0.3">
      <c r="A14" s="15" t="s">
        <v>16</v>
      </c>
      <c r="B14" s="11">
        <f>_Operator-1</f>
        <v>2</v>
      </c>
      <c r="C14" s="12">
        <f ca="1">Example_2!R43</f>
        <v>3.3406666666665923</v>
      </c>
      <c r="D14" s="13">
        <f ca="1">C14/B14</f>
        <v>1.6703333333332961</v>
      </c>
      <c r="E14" s="13">
        <f ca="1">D14/$D$15</f>
        <v>71.17724899837232</v>
      </c>
      <c r="F14" s="14">
        <f ca="1">1-_xlfn.F.DIST(E14,B14,$B$15,TRUE)</f>
        <v>0</v>
      </c>
    </row>
    <row r="15" spans="1:8" ht="16.5" thickBot="1" x14ac:dyDescent="0.35">
      <c r="A15" s="16" t="s">
        <v>35</v>
      </c>
      <c r="B15" s="17">
        <f ca="1">B16-SUM(B13:B14)</f>
        <v>78</v>
      </c>
      <c r="C15" s="18">
        <f ca="1">C16-SUM(C13:C14)</f>
        <v>1.8304444444456749</v>
      </c>
      <c r="D15" s="19">
        <f ca="1">C15/B15</f>
        <v>2.3467236467252243E-2</v>
      </c>
      <c r="E15" s="19"/>
      <c r="F15" s="17"/>
    </row>
    <row r="16" spans="1:8" ht="16.5" thickTop="1" x14ac:dyDescent="0.3">
      <c r="A16" s="20" t="s">
        <v>7</v>
      </c>
      <c r="B16" s="21">
        <f ca="1">_DataItems-1</f>
        <v>89</v>
      </c>
      <c r="C16" s="22">
        <f ca="1">Example_2!R41</f>
        <v>11190.739999999994</v>
      </c>
      <c r="D16" s="23"/>
      <c r="E16" s="23"/>
      <c r="F16" s="21"/>
    </row>
    <row r="17" spans="1:13" ht="16.5" customHeight="1" x14ac:dyDescent="0.3"/>
    <row r="18" spans="1:13" ht="19.5" x14ac:dyDescent="0.35">
      <c r="A18" s="7" t="s">
        <v>39</v>
      </c>
    </row>
    <row r="19" spans="1:13" ht="5.0999999999999996" customHeight="1" x14ac:dyDescent="0.35">
      <c r="A19" s="7"/>
    </row>
    <row r="20" spans="1:13" ht="16.5" thickBot="1" x14ac:dyDescent="0.35">
      <c r="A20" s="8" t="s">
        <v>14</v>
      </c>
      <c r="B20" s="9" t="s">
        <v>22</v>
      </c>
      <c r="C20" s="9" t="s">
        <v>40</v>
      </c>
      <c r="F20" s="45"/>
    </row>
    <row r="21" spans="1:13" ht="16.5" thickTop="1" x14ac:dyDescent="0.3">
      <c r="A21" s="24" t="s">
        <v>21</v>
      </c>
      <c r="B21" s="13">
        <f ca="1">SUBTOTAL(9,B22:B24)</f>
        <v>7.83627730294537E-2</v>
      </c>
      <c r="C21" s="25">
        <f ca="1">B21/$B$26</f>
        <v>5.6715081183842948E-4</v>
      </c>
      <c r="M21" s="3" t="s">
        <v>55</v>
      </c>
    </row>
    <row r="22" spans="1:13" x14ac:dyDescent="0.3">
      <c r="A22" s="24" t="s">
        <v>18</v>
      </c>
      <c r="B22" s="13">
        <f ca="1">D15</f>
        <v>2.3467236467252243E-2</v>
      </c>
      <c r="C22" s="25">
        <f ca="1">B22/$B$26</f>
        <v>1.6984419641459048E-4</v>
      </c>
    </row>
    <row r="23" spans="1:13" x14ac:dyDescent="0.3">
      <c r="A23" s="24" t="s">
        <v>23</v>
      </c>
      <c r="B23" s="13">
        <f ca="1">SUBTOTAL(9,B24)</f>
        <v>5.4895536562201461E-2</v>
      </c>
      <c r="C23" s="25">
        <f ca="1">B23/$B$26</f>
        <v>3.9730661542383905E-4</v>
      </c>
    </row>
    <row r="24" spans="1:13" x14ac:dyDescent="0.3">
      <c r="A24" s="26" t="s">
        <v>16</v>
      </c>
      <c r="B24" s="13">
        <f ca="1">IF((D14-D15)/(_Rep*_Parts)&lt;0,0,(D14-D15)/(_Rep*_Parts))</f>
        <v>5.4895536562201461E-2</v>
      </c>
      <c r="C24" s="25">
        <f ca="1">B24/$B$26</f>
        <v>3.9730661542383905E-4</v>
      </c>
    </row>
    <row r="25" spans="1:13" ht="16.5" thickBot="1" x14ac:dyDescent="0.35">
      <c r="A25" s="27" t="s">
        <v>19</v>
      </c>
      <c r="B25" s="46">
        <f ca="1">(D13-D15)/(_Rep*_Operator)</f>
        <v>138.09083560198366</v>
      </c>
      <c r="C25" s="29">
        <f ca="1">B25/$B$26</f>
        <v>0.99943284918816155</v>
      </c>
    </row>
    <row r="26" spans="1:13" ht="16.5" thickTop="1" x14ac:dyDescent="0.3">
      <c r="A26" s="20" t="s">
        <v>20</v>
      </c>
      <c r="B26" s="23">
        <f ca="1">SUBTOTAL(9,B21:B25)</f>
        <v>138.16919837501311</v>
      </c>
      <c r="C26" s="22"/>
    </row>
    <row r="27" spans="1:13" ht="16.5" customHeight="1" x14ac:dyDescent="0.3"/>
    <row r="28" spans="1:13" ht="36.75" customHeight="1" thickBot="1" x14ac:dyDescent="0.35">
      <c r="A28" s="47" t="s">
        <v>14</v>
      </c>
      <c r="B28" s="48" t="s">
        <v>41</v>
      </c>
      <c r="C28" s="48" t="s">
        <v>24</v>
      </c>
      <c r="D28" s="47" t="s">
        <v>42</v>
      </c>
      <c r="E28" s="48" t="s">
        <v>43</v>
      </c>
    </row>
    <row r="29" spans="1:13" ht="16.5" thickTop="1" x14ac:dyDescent="0.3">
      <c r="A29" s="24" t="s">
        <v>21</v>
      </c>
      <c r="B29" s="13">
        <f t="shared" ref="B29:B34" ca="1" si="0">B21^0.5</f>
        <v>0.2799335153736574</v>
      </c>
      <c r="C29" s="11">
        <f t="shared" ref="C29:C34" ca="1" si="1">6*B29</f>
        <v>1.6796010922419444</v>
      </c>
      <c r="D29" s="25">
        <f t="shared" ref="D29:D34" ca="1" si="2">C29/$C$34</f>
        <v>2.3814928339980987E-2</v>
      </c>
      <c r="E29" s="25">
        <f t="shared" ref="E29:E34" ca="1" si="3">C29/_TolRange</f>
        <v>2.3813995352927043E-2</v>
      </c>
    </row>
    <row r="30" spans="1:13" x14ac:dyDescent="0.3">
      <c r="A30" s="24" t="s">
        <v>18</v>
      </c>
      <c r="B30" s="13">
        <f t="shared" ca="1" si="0"/>
        <v>0.15319019703379275</v>
      </c>
      <c r="C30" s="11">
        <f t="shared" ca="1" si="1"/>
        <v>0.91914118220275642</v>
      </c>
      <c r="D30" s="25">
        <f t="shared" ca="1" si="2"/>
        <v>1.3032428646057899E-2</v>
      </c>
      <c r="E30" s="25">
        <f t="shared" ca="1" si="3"/>
        <v>1.3031918080288621E-2</v>
      </c>
    </row>
    <row r="31" spans="1:13" x14ac:dyDescent="0.3">
      <c r="A31" s="24" t="s">
        <v>23</v>
      </c>
      <c r="B31" s="13">
        <f t="shared" ca="1" si="0"/>
        <v>0.23429796533944008</v>
      </c>
      <c r="C31" s="11">
        <f t="shared" ca="1" si="1"/>
        <v>1.4057877920366404</v>
      </c>
      <c r="D31" s="25">
        <f t="shared" ca="1" si="2"/>
        <v>1.9932551653610211E-2</v>
      </c>
      <c r="E31" s="25">
        <f t="shared" ca="1" si="3"/>
        <v>1.9931770764733309E-2</v>
      </c>
    </row>
    <row r="32" spans="1:13" x14ac:dyDescent="0.3">
      <c r="A32" s="26" t="s">
        <v>16</v>
      </c>
      <c r="B32" s="13">
        <f t="shared" ca="1" si="0"/>
        <v>0.23429796533944008</v>
      </c>
      <c r="C32" s="11">
        <f t="shared" ca="1" si="1"/>
        <v>1.4057877920366404</v>
      </c>
      <c r="D32" s="25">
        <f t="shared" ca="1" si="2"/>
        <v>1.9932551653610211E-2</v>
      </c>
      <c r="E32" s="25">
        <f t="shared" ca="1" si="3"/>
        <v>1.9931770764733309E-2</v>
      </c>
    </row>
    <row r="33" spans="1:19" ht="16.5" thickBot="1" x14ac:dyDescent="0.35">
      <c r="A33" s="27" t="s">
        <v>19</v>
      </c>
      <c r="B33" s="19">
        <f t="shared" ca="1" si="0"/>
        <v>11.751205708436204</v>
      </c>
      <c r="C33" s="17">
        <f t="shared" ca="1" si="1"/>
        <v>70.50723425061723</v>
      </c>
      <c r="D33" s="29">
        <f t="shared" ca="1" si="2"/>
        <v>0.99971638437516952</v>
      </c>
      <c r="E33" s="29">
        <f t="shared" ca="1" si="3"/>
        <v>0.99967721892268868</v>
      </c>
    </row>
    <row r="34" spans="1:19" ht="16.5" thickTop="1" x14ac:dyDescent="0.3">
      <c r="A34" s="20" t="s">
        <v>20</v>
      </c>
      <c r="B34" s="21">
        <f t="shared" ca="1" si="0"/>
        <v>11.754539479495277</v>
      </c>
      <c r="C34" s="32">
        <f t="shared" ca="1" si="1"/>
        <v>70.527236876971656</v>
      </c>
      <c r="D34" s="33">
        <f t="shared" ca="1" si="2"/>
        <v>1</v>
      </c>
      <c r="E34" s="34">
        <f t="shared" ca="1" si="3"/>
        <v>0.99996082343643355</v>
      </c>
    </row>
    <row r="35" spans="1:19" x14ac:dyDescent="0.3">
      <c r="A35" s="15"/>
      <c r="B35" s="35"/>
      <c r="D35" s="36"/>
      <c r="E35" s="37"/>
    </row>
    <row r="37" spans="1:19" x14ac:dyDescent="0.3">
      <c r="A37" s="15" t="s">
        <v>44</v>
      </c>
      <c r="B37" s="35" t="s">
        <v>45</v>
      </c>
      <c r="D37" s="38">
        <v>70.53</v>
      </c>
    </row>
    <row r="38" spans="1:19" x14ac:dyDescent="0.3">
      <c r="A38" s="15" t="s">
        <v>75</v>
      </c>
      <c r="B38" s="35"/>
      <c r="D38" s="38">
        <f ca="1">INT(B33/B29*1.41)</f>
        <v>59</v>
      </c>
    </row>
    <row r="39" spans="1:19" x14ac:dyDescent="0.3">
      <c r="A39" s="15"/>
      <c r="B39" s="35"/>
      <c r="D39" s="38"/>
    </row>
    <row r="40" spans="1:19" ht="19.5" x14ac:dyDescent="0.35">
      <c r="A40" s="39" t="s">
        <v>15</v>
      </c>
      <c r="B40" s="7" t="s">
        <v>29</v>
      </c>
      <c r="C40" s="7" t="s">
        <v>26</v>
      </c>
      <c r="D40" s="7" t="s">
        <v>48</v>
      </c>
      <c r="E40" s="7" t="s">
        <v>49</v>
      </c>
      <c r="F40" s="7"/>
      <c r="G40" s="7"/>
      <c r="I40" s="40">
        <v>10</v>
      </c>
      <c r="J40" s="41" t="s">
        <v>81</v>
      </c>
      <c r="K40" s="41"/>
      <c r="L40" s="40">
        <v>3</v>
      </c>
      <c r="M40" s="41" t="s">
        <v>27</v>
      </c>
      <c r="N40" s="40">
        <f ca="1">COUNT(_Val)</f>
        <v>90</v>
      </c>
      <c r="O40" s="41" t="s">
        <v>28</v>
      </c>
      <c r="P40" s="74">
        <f ca="1">_DataItems/(_Parts*_Operator)</f>
        <v>3</v>
      </c>
      <c r="Q40" s="41" t="s">
        <v>30</v>
      </c>
      <c r="R40" s="75">
        <f ca="1">AVERAGE(Example_2!_Val)</f>
        <v>16.166666666666664</v>
      </c>
      <c r="S40" s="3" t="s">
        <v>17</v>
      </c>
    </row>
    <row r="41" spans="1:19" x14ac:dyDescent="0.3">
      <c r="A41" s="42">
        <v>1</v>
      </c>
      <c r="B41" s="42">
        <v>1</v>
      </c>
      <c r="C41" s="43">
        <v>7.1</v>
      </c>
      <c r="D41" s="43">
        <f t="array" aca="1" ref="D41" ca="1">IFERROR(VLOOKUP(A41,$I$41:$J$58,2,0),"")</f>
        <v>7.2666666666666657</v>
      </c>
      <c r="E41" s="43">
        <f t="array" aca="1" ref="E41" ca="1">IFERROR(VLOOKUP(B41,$L$41:$M$58,2,0),"")</f>
        <v>16.000000000000004</v>
      </c>
      <c r="I41" s="44">
        <v>1</v>
      </c>
      <c r="J41" s="78">
        <f t="array" aca="1" ref="J41" ca="1">SUM(IF($I41=_Part,_Val,0))/(_Rep*_Operator)</f>
        <v>7.2666666666666657</v>
      </c>
      <c r="L41" s="44">
        <v>1</v>
      </c>
      <c r="M41" s="3">
        <f t="array" aca="1" ref="M41" ca="1">SUM(IF($L41=_Oper,_Val,0))/(_Parts*_Rep)</f>
        <v>16.000000000000004</v>
      </c>
      <c r="R41" s="75">
        <f t="array" aca="1" ref="R41" ca="1">SUM(IF(LEN(_Part)&gt;0,_Val-_GAve)^2,0)</f>
        <v>11190.739999999994</v>
      </c>
      <c r="S41" s="3" t="s">
        <v>31</v>
      </c>
    </row>
    <row r="42" spans="1:19" x14ac:dyDescent="0.3">
      <c r="A42" s="42">
        <v>1</v>
      </c>
      <c r="B42" s="42">
        <v>1</v>
      </c>
      <c r="C42" s="43">
        <v>7.3</v>
      </c>
      <c r="D42" s="43">
        <f t="array" aca="1" ref="D42" ca="1">IFERROR(VLOOKUP(A42,$I$41:$J$58,2,0),"")</f>
        <v>7.2666666666666657</v>
      </c>
      <c r="E42" s="43">
        <f t="array" aca="1" ref="E42" ca="1">IFERROR(VLOOKUP(B42,$L$41:$M$58,2,0),"")</f>
        <v>16.000000000000004</v>
      </c>
      <c r="I42" s="44">
        <v>2</v>
      </c>
      <c r="J42" s="78">
        <f t="array" aca="1" ref="J42" ca="1">SUM(IF($I42=_Part,_Val,0))/(_Rep*_Operator)</f>
        <v>13.355555555555554</v>
      </c>
      <c r="L42" s="44">
        <v>2</v>
      </c>
      <c r="M42" s="3">
        <f t="array" aca="1" ref="M42" ca="1">SUM(IF($L42=_Oper,_Val,0))/(_Parts*_Rep)</f>
        <v>16.436666666666664</v>
      </c>
      <c r="R42" s="75">
        <f t="array" aca="1" ref="R42" ca="1">SUM(IF(LEN(_Part)&gt;0,(_Temp1-_GAve)^2))</f>
        <v>11185.568888888882</v>
      </c>
      <c r="S42" s="3" t="s">
        <v>32</v>
      </c>
    </row>
    <row r="43" spans="1:19" x14ac:dyDescent="0.3">
      <c r="A43" s="42">
        <v>1</v>
      </c>
      <c r="B43" s="42">
        <v>1</v>
      </c>
      <c r="C43" s="43">
        <v>7.2</v>
      </c>
      <c r="D43" s="43">
        <f t="array" aca="1" ref="D43" ca="1">IFERROR(VLOOKUP(A43,$I$41:$J$58,2,0),"")</f>
        <v>7.2666666666666657</v>
      </c>
      <c r="E43" s="43">
        <f t="array" aca="1" ref="E43" ca="1">IFERROR(VLOOKUP(B43,$L$41:$M$58,2,0),"")</f>
        <v>16.000000000000004</v>
      </c>
      <c r="I43" s="44">
        <v>3</v>
      </c>
      <c r="J43" s="78">
        <f t="array" aca="1" ref="J43" ca="1">SUM(IF($I43=_Part,_Val,0))/(_Rep*_Operator)</f>
        <v>2.2444444444444445</v>
      </c>
      <c r="L43" s="44">
        <v>3</v>
      </c>
      <c r="M43" s="3">
        <f t="array" aca="1" ref="M43" ca="1">SUM(IF($L43=_Oper,_Val,0))/(_Parts*_Rep)</f>
        <v>16.063333333333333</v>
      </c>
      <c r="R43" s="75">
        <f t="array" aca="1" ref="R43" ca="1">SUM(IF(LEN(_Part)&gt;0,(_Temp2-_GAve)^2))</f>
        <v>3.3406666666665923</v>
      </c>
      <c r="S43" s="3" t="s">
        <v>33</v>
      </c>
    </row>
    <row r="44" spans="1:19" x14ac:dyDescent="0.3">
      <c r="A44" s="42">
        <v>1</v>
      </c>
      <c r="B44" s="42">
        <v>2</v>
      </c>
      <c r="C44" s="43">
        <v>7.6</v>
      </c>
      <c r="D44" s="43">
        <f t="array" aca="1" ref="D44" ca="1">IFERROR(VLOOKUP(A44,$I$41:$J$58,2,0),"")</f>
        <v>7.2666666666666657</v>
      </c>
      <c r="E44" s="43">
        <f t="array" aca="1" ref="E44" ca="1">IFERROR(VLOOKUP(B44,$L$41:$M$58,2,0),"")</f>
        <v>16.436666666666664</v>
      </c>
      <c r="I44" s="44">
        <v>4</v>
      </c>
      <c r="J44" s="78">
        <f t="array" aca="1" ref="J44" ca="1">SUM(IF($I44=_Part,_Val,0))/(_Rep*_Operator)</f>
        <v>27.722222222222221</v>
      </c>
      <c r="L44" s="44" t="s">
        <v>78</v>
      </c>
      <c r="M44" s="3">
        <f t="array" aca="1" ref="M44" ca="1">SUM(IF($L44=_Oper,_Val,0))/(_Parts*_Rep)</f>
        <v>0</v>
      </c>
    </row>
    <row r="45" spans="1:19" x14ac:dyDescent="0.3">
      <c r="A45" s="42">
        <v>1</v>
      </c>
      <c r="B45" s="42">
        <v>2</v>
      </c>
      <c r="C45" s="43">
        <v>7.5</v>
      </c>
      <c r="D45" s="43">
        <f t="array" aca="1" ref="D45" ca="1">IFERROR(VLOOKUP(A45,$I$41:$J$58,2,0),"")</f>
        <v>7.2666666666666657</v>
      </c>
      <c r="E45" s="43">
        <f t="array" aca="1" ref="E45" ca="1">IFERROR(VLOOKUP(B45,$L$41:$M$58,2,0),"")</f>
        <v>16.436666666666664</v>
      </c>
      <c r="I45" s="44">
        <v>5</v>
      </c>
      <c r="J45" s="78">
        <f t="array" aca="1" ref="J45" ca="1">SUM(IF($I45=_Part,_Val,0))/(_Rep*_Operator)</f>
        <v>18.933333333333337</v>
      </c>
      <c r="L45" s="44" t="s">
        <v>78</v>
      </c>
      <c r="M45" s="3">
        <f t="array" aca="1" ref="M45" ca="1">SUM(IF($L45=_Oper,_Val,0))/(_Parts*_Rep)</f>
        <v>0</v>
      </c>
    </row>
    <row r="46" spans="1:19" x14ac:dyDescent="0.3">
      <c r="A46" s="42">
        <v>1</v>
      </c>
      <c r="B46" s="42">
        <v>2</v>
      </c>
      <c r="C46" s="43">
        <v>7.5</v>
      </c>
      <c r="D46" s="43">
        <f t="array" aca="1" ref="D46" ca="1">IFERROR(VLOOKUP(A46,$I$41:$J$58,2,0),"")</f>
        <v>7.2666666666666657</v>
      </c>
      <c r="E46" s="43">
        <f t="array" aca="1" ref="E46" ca="1">IFERROR(VLOOKUP(B46,$L$41:$M$58,2,0),"")</f>
        <v>16.436666666666664</v>
      </c>
      <c r="I46" s="44">
        <v>6</v>
      </c>
      <c r="J46" s="78">
        <f t="array" aca="1" ref="J46" ca="1">SUM(IF($I46=_Part,_Val,0))/(_Rep*_Operator)</f>
        <v>3.3444444444444441</v>
      </c>
      <c r="L46" s="44" t="s">
        <v>78</v>
      </c>
      <c r="M46" s="3">
        <f t="array" aca="1" ref="M46" ca="1">SUM(IF($L46=_Oper,_Val,0))/(_Parts*_Rep)</f>
        <v>0</v>
      </c>
    </row>
    <row r="47" spans="1:19" x14ac:dyDescent="0.3">
      <c r="A47" s="42">
        <v>1</v>
      </c>
      <c r="B47" s="42">
        <v>3</v>
      </c>
      <c r="C47" s="43">
        <v>7</v>
      </c>
      <c r="D47" s="43">
        <f t="array" aca="1" ref="D47" ca="1">IFERROR(VLOOKUP(A47,$I$41:$J$58,2,0),"")</f>
        <v>7.2666666666666657</v>
      </c>
      <c r="E47" s="43">
        <f t="array" aca="1" ref="E47" ca="1">IFERROR(VLOOKUP(B47,$L$41:$M$58,2,0),"")</f>
        <v>16.063333333333333</v>
      </c>
      <c r="I47" s="44">
        <v>7</v>
      </c>
      <c r="J47" s="78">
        <f t="array" aca="1" ref="J47" ca="1">SUM(IF($I47=_Part,_Val,0))/(_Rep*_Operator)</f>
        <v>21.711111111111112</v>
      </c>
      <c r="L47" s="44" t="s">
        <v>78</v>
      </c>
      <c r="M47" s="3">
        <f t="array" aca="1" ref="M47" ca="1">SUM(IF($L47=_Oper,_Val,0))/(_Parts*_Rep)</f>
        <v>0</v>
      </c>
    </row>
    <row r="48" spans="1:19" x14ac:dyDescent="0.3">
      <c r="A48" s="42">
        <v>1</v>
      </c>
      <c r="B48" s="42">
        <v>3</v>
      </c>
      <c r="C48" s="43">
        <v>7.1</v>
      </c>
      <c r="D48" s="43">
        <f t="array" aca="1" ref="D48" ca="1">IFERROR(VLOOKUP(A48,$I$41:$J$58,2,0),"")</f>
        <v>7.2666666666666657</v>
      </c>
      <c r="E48" s="43">
        <f t="array" aca="1" ref="E48" ca="1">IFERROR(VLOOKUP(B48,$L$41:$M$58,2,0),"")</f>
        <v>16.063333333333333</v>
      </c>
      <c r="I48" s="44">
        <v>8</v>
      </c>
      <c r="J48" s="78">
        <f t="array" aca="1" ref="J48" ca="1">SUM(IF($I48=_Part,_Val,0))/(_Rep*_Operator)</f>
        <v>6.6888888888888891</v>
      </c>
      <c r="L48" s="44" t="s">
        <v>78</v>
      </c>
      <c r="M48" s="3">
        <f t="array" aca="1" ref="M48" ca="1">SUM(IF($L48=_Oper,_Val,0))/(_Parts*_Rep)</f>
        <v>0</v>
      </c>
    </row>
    <row r="49" spans="1:13" x14ac:dyDescent="0.3">
      <c r="A49" s="42">
        <v>1</v>
      </c>
      <c r="B49" s="42">
        <v>3</v>
      </c>
      <c r="C49" s="43">
        <v>7.1</v>
      </c>
      <c r="D49" s="43">
        <f t="array" aca="1" ref="D49" ca="1">IFERROR(VLOOKUP(A49,$I$41:$J$58,2,0),"")</f>
        <v>7.2666666666666657</v>
      </c>
      <c r="E49" s="43">
        <f t="array" aca="1" ref="E49" ca="1">IFERROR(VLOOKUP(B49,$L$41:$M$58,2,0),"")</f>
        <v>16.063333333333333</v>
      </c>
      <c r="I49" s="44">
        <v>9</v>
      </c>
      <c r="J49" s="78">
        <f t="array" aca="1" ref="J49" ca="1">SUM(IF($I49=_Part,_Val,0))/(_Rep*_Operator)</f>
        <v>38.622222222222227</v>
      </c>
      <c r="L49" s="44" t="s">
        <v>78</v>
      </c>
      <c r="M49" s="3">
        <f t="array" aca="1" ref="M49" ca="1">SUM(IF($L49=_Oper,_Val,0))/(_Parts*_Rep)</f>
        <v>0</v>
      </c>
    </row>
    <row r="50" spans="1:13" x14ac:dyDescent="0.3">
      <c r="A50" s="42">
        <v>2</v>
      </c>
      <c r="B50" s="42">
        <v>1</v>
      </c>
      <c r="C50" s="43">
        <v>13.2</v>
      </c>
      <c r="D50" s="43">
        <f t="array" aca="1" ref="D50" ca="1">IFERROR(VLOOKUP(A50,$I$41:$J$58,2,0),"")</f>
        <v>13.355555555555554</v>
      </c>
      <c r="E50" s="43">
        <f t="array" aca="1" ref="E50" ca="1">IFERROR(VLOOKUP(B50,$L$41:$M$58,2,0),"")</f>
        <v>16.000000000000004</v>
      </c>
      <c r="I50" s="44">
        <v>10</v>
      </c>
      <c r="J50" s="78">
        <f t="array" aca="1" ref="J50" ca="1">SUM(IF($I50=_Part,_Val,0))/(_Rep*_Operator)</f>
        <v>21.777777777777782</v>
      </c>
      <c r="L50" s="44" t="s">
        <v>78</v>
      </c>
      <c r="M50" s="3">
        <f t="array" aca="1" ref="M50" ca="1">SUM(IF($L50=_Oper,_Val,0))/(_Parts*_Rep)</f>
        <v>0</v>
      </c>
    </row>
    <row r="51" spans="1:13" x14ac:dyDescent="0.3">
      <c r="A51" s="42">
        <v>2</v>
      </c>
      <c r="B51" s="42">
        <v>1</v>
      </c>
      <c r="C51" s="43">
        <v>13.3</v>
      </c>
      <c r="D51" s="43">
        <f t="array" aca="1" ref="D51" ca="1">IFERROR(VLOOKUP(A51,$I$41:$J$58,2,0),"")</f>
        <v>13.355555555555554</v>
      </c>
      <c r="E51" s="43">
        <f t="array" aca="1" ref="E51" ca="1">IFERROR(VLOOKUP(B51,$L$41:$M$58,2,0),"")</f>
        <v>16.000000000000004</v>
      </c>
      <c r="I51" s="44" t="s">
        <v>78</v>
      </c>
      <c r="J51" s="78">
        <f t="array" aca="1" ref="J51" ca="1">SUM(IF($I51=_Part,_Val,0))/(_Rep*_Operator)</f>
        <v>0</v>
      </c>
      <c r="L51" s="44" t="s">
        <v>78</v>
      </c>
      <c r="M51" s="3">
        <f t="array" aca="1" ref="M51" ca="1">SUM(IF($L51=_Oper,_Val,0))/(_Parts*_Rep)</f>
        <v>0</v>
      </c>
    </row>
    <row r="52" spans="1:13" x14ac:dyDescent="0.3">
      <c r="A52" s="42">
        <v>2</v>
      </c>
      <c r="B52" s="42">
        <v>1</v>
      </c>
      <c r="C52" s="43">
        <v>13.4</v>
      </c>
      <c r="D52" s="43">
        <f t="array" aca="1" ref="D52" ca="1">IFERROR(VLOOKUP(A52,$I$41:$J$58,2,0),"")</f>
        <v>13.355555555555554</v>
      </c>
      <c r="E52" s="43">
        <f t="array" aca="1" ref="E52" ca="1">IFERROR(VLOOKUP(B52,$L$41:$M$58,2,0),"")</f>
        <v>16.000000000000004</v>
      </c>
      <c r="I52" s="44" t="s">
        <v>78</v>
      </c>
      <c r="J52" s="78">
        <f t="array" aca="1" ref="J52" ca="1">SUM(IF($I52=_Part,_Val,0))/(_Rep*_Operator)</f>
        <v>0</v>
      </c>
      <c r="L52" s="44" t="s">
        <v>78</v>
      </c>
      <c r="M52" s="3">
        <f t="array" aca="1" ref="M52" ca="1">SUM(IF($L52=_Oper,_Val,0))/(_Parts*_Rep)</f>
        <v>0</v>
      </c>
    </row>
    <row r="53" spans="1:13" x14ac:dyDescent="0.3">
      <c r="A53" s="42">
        <v>2</v>
      </c>
      <c r="B53" s="42">
        <v>2</v>
      </c>
      <c r="C53" s="43">
        <v>13.4</v>
      </c>
      <c r="D53" s="43">
        <f t="array" aca="1" ref="D53" ca="1">IFERROR(VLOOKUP(A53,$I$41:$J$58,2,0),"")</f>
        <v>13.355555555555554</v>
      </c>
      <c r="E53" s="43">
        <f t="array" aca="1" ref="E53" ca="1">IFERROR(VLOOKUP(B53,$L$41:$M$58,2,0),"")</f>
        <v>16.436666666666664</v>
      </c>
      <c r="I53" s="44" t="s">
        <v>78</v>
      </c>
      <c r="J53" s="78">
        <f t="array" aca="1" ref="J53" ca="1">SUM(IF($I53=_Part,_Val,0))/(_Rep*_Operator)</f>
        <v>0</v>
      </c>
      <c r="L53" s="44" t="s">
        <v>78</v>
      </c>
      <c r="M53" s="3">
        <f t="array" aca="1" ref="M53" ca="1">SUM(IF($L53=_Oper,_Val,0))/(_Parts*_Rep)</f>
        <v>0</v>
      </c>
    </row>
    <row r="54" spans="1:13" x14ac:dyDescent="0.3">
      <c r="A54" s="42">
        <v>2</v>
      </c>
      <c r="B54" s="42">
        <v>2</v>
      </c>
      <c r="C54" s="43">
        <v>13.7</v>
      </c>
      <c r="D54" s="43">
        <f t="array" aca="1" ref="D54" ca="1">IFERROR(VLOOKUP(A54,$I$41:$J$58,2,0),"")</f>
        <v>13.355555555555554</v>
      </c>
      <c r="E54" s="43">
        <f t="array" aca="1" ref="E54" ca="1">IFERROR(VLOOKUP(B54,$L$41:$M$58,2,0),"")</f>
        <v>16.436666666666664</v>
      </c>
      <c r="I54" s="44" t="s">
        <v>78</v>
      </c>
      <c r="J54" s="78">
        <f t="array" aca="1" ref="J54" ca="1">SUM(IF($I54=_Part,_Val,0))/(_Rep*_Operator)</f>
        <v>0</v>
      </c>
      <c r="L54" s="44" t="s">
        <v>78</v>
      </c>
      <c r="M54" s="3">
        <f t="array" aca="1" ref="M54" ca="1">SUM(IF($L54=_Oper,_Val,0))/(_Parts*_Rep)</f>
        <v>0</v>
      </c>
    </row>
    <row r="55" spans="1:13" x14ac:dyDescent="0.3">
      <c r="A55" s="42">
        <v>2</v>
      </c>
      <c r="B55" s="42">
        <v>2</v>
      </c>
      <c r="C55" s="43">
        <v>13.6</v>
      </c>
      <c r="D55" s="43">
        <f t="array" aca="1" ref="D55" ca="1">IFERROR(VLOOKUP(A55,$I$41:$J$58,2,0),"")</f>
        <v>13.355555555555554</v>
      </c>
      <c r="E55" s="43">
        <f t="array" aca="1" ref="E55" ca="1">IFERROR(VLOOKUP(B55,$L$41:$M$58,2,0),"")</f>
        <v>16.436666666666664</v>
      </c>
      <c r="I55" s="44" t="s">
        <v>78</v>
      </c>
      <c r="J55" s="78">
        <f t="array" aca="1" ref="J55" ca="1">SUM(IF($I55=_Part,_Val,0))/(_Rep*_Operator)</f>
        <v>0</v>
      </c>
      <c r="L55" s="44" t="s">
        <v>78</v>
      </c>
      <c r="M55" s="3">
        <f t="array" aca="1" ref="M55" ca="1">SUM(IF($L55=_Oper,_Val,0))/(_Parts*_Rep)</f>
        <v>0</v>
      </c>
    </row>
    <row r="56" spans="1:13" x14ac:dyDescent="0.3">
      <c r="A56" s="42">
        <v>2</v>
      </c>
      <c r="B56" s="42">
        <v>3</v>
      </c>
      <c r="C56" s="43">
        <v>13</v>
      </c>
      <c r="D56" s="43">
        <f t="array" aca="1" ref="D56" ca="1">IFERROR(VLOOKUP(A56,$I$41:$J$58,2,0),"")</f>
        <v>13.355555555555554</v>
      </c>
      <c r="E56" s="43">
        <f t="array" aca="1" ref="E56" ca="1">IFERROR(VLOOKUP(B56,$L$41:$M$58,2,0),"")</f>
        <v>16.063333333333333</v>
      </c>
      <c r="I56" s="44" t="s">
        <v>78</v>
      </c>
      <c r="J56" s="78">
        <f t="array" aca="1" ref="J56" ca="1">SUM(IF($I56=_Part,_Val,0))/(_Rep*_Operator)</f>
        <v>0</v>
      </c>
      <c r="L56" s="44" t="s">
        <v>78</v>
      </c>
      <c r="M56" s="3">
        <f t="array" aca="1" ref="M56" ca="1">SUM(IF($L56=_Oper,_Val,0))/(_Parts*_Rep)</f>
        <v>0</v>
      </c>
    </row>
    <row r="57" spans="1:13" x14ac:dyDescent="0.3">
      <c r="A57" s="42">
        <v>2</v>
      </c>
      <c r="B57" s="42">
        <v>3</v>
      </c>
      <c r="C57" s="43">
        <v>13.3</v>
      </c>
      <c r="D57" s="43">
        <f t="array" aca="1" ref="D57" ca="1">IFERROR(VLOOKUP(A57,$I$41:$J$58,2,0),"")</f>
        <v>13.355555555555554</v>
      </c>
      <c r="E57" s="43">
        <f t="array" aca="1" ref="E57" ca="1">IFERROR(VLOOKUP(B57,$L$41:$M$58,2,0),"")</f>
        <v>16.063333333333333</v>
      </c>
      <c r="I57" s="44" t="s">
        <v>78</v>
      </c>
      <c r="J57" s="78">
        <f t="array" aca="1" ref="J57" ca="1">SUM(IF($I57=_Part,_Val,0))/(_Rep*_Operator)</f>
        <v>0</v>
      </c>
      <c r="L57" s="44" t="s">
        <v>78</v>
      </c>
      <c r="M57" s="3">
        <f t="array" aca="1" ref="M57" ca="1">SUM(IF($L57=_Oper,_Val,0))/(_Parts*_Rep)</f>
        <v>0</v>
      </c>
    </row>
    <row r="58" spans="1:13" x14ac:dyDescent="0.3">
      <c r="A58" s="42">
        <v>2</v>
      </c>
      <c r="B58" s="42">
        <v>3</v>
      </c>
      <c r="C58" s="43">
        <v>13.3</v>
      </c>
      <c r="D58" s="43">
        <f t="array" aca="1" ref="D58" ca="1">IFERROR(VLOOKUP(A58,$I$41:$J$58,2,0),"")</f>
        <v>13.355555555555554</v>
      </c>
      <c r="E58" s="43">
        <f t="array" aca="1" ref="E58" ca="1">IFERROR(VLOOKUP(B58,$L$41:$M$58,2,0),"")</f>
        <v>16.063333333333333</v>
      </c>
      <c r="I58" s="44" t="s">
        <v>78</v>
      </c>
      <c r="J58" s="78">
        <f t="array" aca="1" ref="J58" ca="1">SUM(IF($I58=_Part,_Val,0))/(_Rep*_Operator)</f>
        <v>0</v>
      </c>
      <c r="L58" s="44" t="s">
        <v>78</v>
      </c>
      <c r="M58" s="3">
        <f t="array" aca="1" ref="M58" ca="1">SUM(IF($L58=_Oper,_Val,0))/(_Parts*_Rep)</f>
        <v>0</v>
      </c>
    </row>
    <row r="59" spans="1:13" x14ac:dyDescent="0.3">
      <c r="A59" s="42">
        <v>3</v>
      </c>
      <c r="B59" s="42">
        <v>1</v>
      </c>
      <c r="C59" s="43">
        <v>2.1</v>
      </c>
      <c r="D59" s="43">
        <f t="array" aca="1" ref="D59" ca="1">IFERROR(VLOOKUP(A59,$I$41:$J$58,2,0),"")</f>
        <v>2.2444444444444445</v>
      </c>
      <c r="E59" s="43">
        <f t="array" aca="1" ref="E59" ca="1">IFERROR(VLOOKUP(B59,$L$41:$M$58,2,0),"")</f>
        <v>16.000000000000004</v>
      </c>
      <c r="L59"/>
    </row>
    <row r="60" spans="1:13" x14ac:dyDescent="0.3">
      <c r="A60" s="42">
        <v>3</v>
      </c>
      <c r="B60" s="42">
        <v>1</v>
      </c>
      <c r="C60" s="43">
        <v>2.1</v>
      </c>
      <c r="D60" s="43">
        <f t="array" aca="1" ref="D60" ca="1">IFERROR(VLOOKUP(A60,$I$41:$J$58,2,0),"")</f>
        <v>2.2444444444444445</v>
      </c>
      <c r="E60" s="43">
        <f t="array" aca="1" ref="E60" ca="1">IFERROR(VLOOKUP(B60,$L$41:$M$58,2,0),"")</f>
        <v>16.000000000000004</v>
      </c>
      <c r="L60"/>
    </row>
    <row r="61" spans="1:13" x14ac:dyDescent="0.3">
      <c r="A61" s="42">
        <v>3</v>
      </c>
      <c r="B61" s="42">
        <v>1</v>
      </c>
      <c r="C61" s="43">
        <v>2.1</v>
      </c>
      <c r="D61" s="43">
        <f t="array" aca="1" ref="D61" ca="1">IFERROR(VLOOKUP(A61,$I$41:$J$58,2,0),"")</f>
        <v>2.2444444444444445</v>
      </c>
      <c r="E61" s="43">
        <f t="array" aca="1" ref="E61" ca="1">IFERROR(VLOOKUP(B61,$L$41:$M$58,2,0),"")</f>
        <v>16.000000000000004</v>
      </c>
    </row>
    <row r="62" spans="1:13" x14ac:dyDescent="0.3">
      <c r="A62" s="42">
        <v>3</v>
      </c>
      <c r="B62" s="42">
        <v>2</v>
      </c>
      <c r="C62" s="43">
        <v>2.6</v>
      </c>
      <c r="D62" s="43">
        <f t="array" aca="1" ref="D62" ca="1">IFERROR(VLOOKUP(A62,$I$41:$J$58,2,0),"")</f>
        <v>2.2444444444444445</v>
      </c>
      <c r="E62" s="43">
        <f t="array" aca="1" ref="E62" ca="1">IFERROR(VLOOKUP(B62,$L$41:$M$58,2,0),"")</f>
        <v>16.436666666666664</v>
      </c>
    </row>
    <row r="63" spans="1:13" x14ac:dyDescent="0.3">
      <c r="A63" s="42">
        <v>3</v>
      </c>
      <c r="B63" s="42">
        <v>2</v>
      </c>
      <c r="C63" s="43">
        <v>2.5</v>
      </c>
      <c r="D63" s="43">
        <f t="array" aca="1" ref="D63" ca="1">IFERROR(VLOOKUP(A63,$I$41:$J$58,2,0),"")</f>
        <v>2.2444444444444445</v>
      </c>
      <c r="E63" s="43">
        <f t="array" aca="1" ref="E63" ca="1">IFERROR(VLOOKUP(B63,$L$41:$M$58,2,0),"")</f>
        <v>16.436666666666664</v>
      </c>
    </row>
    <row r="64" spans="1:13" x14ac:dyDescent="0.3">
      <c r="A64" s="42">
        <v>3</v>
      </c>
      <c r="B64" s="42">
        <v>2</v>
      </c>
      <c r="C64" s="43">
        <v>2.6</v>
      </c>
      <c r="D64" s="43">
        <f t="array" aca="1" ref="D64" ca="1">IFERROR(VLOOKUP(A64,$I$41:$J$58,2,0),"")</f>
        <v>2.2444444444444445</v>
      </c>
      <c r="E64" s="43">
        <f t="array" aca="1" ref="E64" ca="1">IFERROR(VLOOKUP(B64,$L$41:$M$58,2,0),"")</f>
        <v>16.436666666666664</v>
      </c>
    </row>
    <row r="65" spans="1:5" x14ac:dyDescent="0.3">
      <c r="A65" s="42">
        <v>3</v>
      </c>
      <c r="B65" s="42">
        <v>3</v>
      </c>
      <c r="C65" s="43">
        <v>2.2000000000000002</v>
      </c>
      <c r="D65" s="43">
        <f t="array" aca="1" ref="D65" ca="1">IFERROR(VLOOKUP(A65,$I$41:$J$58,2,0),"")</f>
        <v>2.2444444444444445</v>
      </c>
      <c r="E65" s="43">
        <f t="array" aca="1" ref="E65" ca="1">IFERROR(VLOOKUP(B65,$L$41:$M$58,2,0),"")</f>
        <v>16.063333333333333</v>
      </c>
    </row>
    <row r="66" spans="1:5" x14ac:dyDescent="0.3">
      <c r="A66" s="42">
        <v>3</v>
      </c>
      <c r="B66" s="42">
        <v>3</v>
      </c>
      <c r="C66" s="43">
        <v>2</v>
      </c>
      <c r="D66" s="43">
        <f t="array" aca="1" ref="D66" ca="1">IFERROR(VLOOKUP(A66,$I$41:$J$58,2,0),"")</f>
        <v>2.2444444444444445</v>
      </c>
      <c r="E66" s="43">
        <f t="array" aca="1" ref="E66" ca="1">IFERROR(VLOOKUP(B66,$L$41:$M$58,2,0),"")</f>
        <v>16.063333333333333</v>
      </c>
    </row>
    <row r="67" spans="1:5" x14ac:dyDescent="0.3">
      <c r="A67" s="42">
        <v>3</v>
      </c>
      <c r="B67" s="42">
        <v>3</v>
      </c>
      <c r="C67" s="43">
        <v>2</v>
      </c>
      <c r="D67" s="43">
        <f t="array" aca="1" ref="D67" ca="1">IFERROR(VLOOKUP(A67,$I$41:$J$58,2,0),"")</f>
        <v>2.2444444444444445</v>
      </c>
      <c r="E67" s="43">
        <f t="array" aca="1" ref="E67" ca="1">IFERROR(VLOOKUP(B67,$L$41:$M$58,2,0),"")</f>
        <v>16.063333333333333</v>
      </c>
    </row>
    <row r="68" spans="1:5" x14ac:dyDescent="0.3">
      <c r="A68" s="42">
        <v>4</v>
      </c>
      <c r="B68" s="42">
        <v>1</v>
      </c>
      <c r="C68" s="43">
        <v>27.2</v>
      </c>
      <c r="D68" s="43">
        <f t="array" aca="1" ref="D68" ca="1">IFERROR(VLOOKUP(A68,$I$41:$J$58,2,0),"")</f>
        <v>27.722222222222221</v>
      </c>
      <c r="E68" s="43">
        <f t="array" aca="1" ref="E68" ca="1">IFERROR(VLOOKUP(B68,$L$41:$M$58,2,0),"")</f>
        <v>16.000000000000004</v>
      </c>
    </row>
    <row r="69" spans="1:5" x14ac:dyDescent="0.3">
      <c r="A69" s="42">
        <v>4</v>
      </c>
      <c r="B69" s="42">
        <v>1</v>
      </c>
      <c r="C69" s="43">
        <v>27.5</v>
      </c>
      <c r="D69" s="43">
        <f t="array" aca="1" ref="D69" ca="1">IFERROR(VLOOKUP(A69,$I$41:$J$58,2,0),"")</f>
        <v>27.722222222222221</v>
      </c>
      <c r="E69" s="43">
        <f t="array" aca="1" ref="E69" ca="1">IFERROR(VLOOKUP(B69,$L$41:$M$58,2,0),"")</f>
        <v>16.000000000000004</v>
      </c>
    </row>
    <row r="70" spans="1:5" x14ac:dyDescent="0.3">
      <c r="A70" s="42">
        <v>4</v>
      </c>
      <c r="B70" s="42">
        <v>1</v>
      </c>
      <c r="C70" s="43">
        <v>27.5</v>
      </c>
      <c r="D70" s="43">
        <f t="array" aca="1" ref="D70" ca="1">IFERROR(VLOOKUP(A70,$I$41:$J$58,2,0),"")</f>
        <v>27.722222222222221</v>
      </c>
      <c r="E70" s="43">
        <f t="array" aca="1" ref="E70" ca="1">IFERROR(VLOOKUP(B70,$L$41:$M$58,2,0),"")</f>
        <v>16.000000000000004</v>
      </c>
    </row>
    <row r="71" spans="1:5" x14ac:dyDescent="0.3">
      <c r="A71" s="42">
        <v>4</v>
      </c>
      <c r="B71" s="42">
        <v>2</v>
      </c>
      <c r="C71" s="43">
        <v>28.2</v>
      </c>
      <c r="D71" s="43">
        <f t="array" aca="1" ref="D71" ca="1">IFERROR(VLOOKUP(A71,$I$41:$J$58,2,0),"")</f>
        <v>27.722222222222221</v>
      </c>
      <c r="E71" s="43">
        <f t="array" aca="1" ref="E71" ca="1">IFERROR(VLOOKUP(B71,$L$41:$M$58,2,0),"")</f>
        <v>16.436666666666664</v>
      </c>
    </row>
    <row r="72" spans="1:5" x14ac:dyDescent="0.3">
      <c r="A72" s="42">
        <v>4</v>
      </c>
      <c r="B72" s="42">
        <v>2</v>
      </c>
      <c r="C72" s="43">
        <v>28.1</v>
      </c>
      <c r="D72" s="43">
        <f t="array" aca="1" ref="D72" ca="1">IFERROR(VLOOKUP(A72,$I$41:$J$58,2,0),"")</f>
        <v>27.722222222222221</v>
      </c>
      <c r="E72" s="43">
        <f t="array" aca="1" ref="E72" ca="1">IFERROR(VLOOKUP(B72,$L$41:$M$58,2,0),"")</f>
        <v>16.436666666666664</v>
      </c>
    </row>
    <row r="73" spans="1:5" x14ac:dyDescent="0.3">
      <c r="A73" s="42">
        <v>4</v>
      </c>
      <c r="B73" s="42">
        <v>2</v>
      </c>
      <c r="C73" s="43">
        <v>28.2</v>
      </c>
      <c r="D73" s="43">
        <f t="array" aca="1" ref="D73" ca="1">IFERROR(VLOOKUP(A73,$I$41:$J$58,2,0),"")</f>
        <v>27.722222222222221</v>
      </c>
      <c r="E73" s="43">
        <f t="array" aca="1" ref="E73" ca="1">IFERROR(VLOOKUP(B73,$L$41:$M$58,2,0),"")</f>
        <v>16.436666666666664</v>
      </c>
    </row>
    <row r="74" spans="1:5" x14ac:dyDescent="0.3">
      <c r="A74" s="42">
        <v>4</v>
      </c>
      <c r="B74" s="42">
        <v>3</v>
      </c>
      <c r="C74" s="43">
        <v>27.6</v>
      </c>
      <c r="D74" s="43">
        <f t="array" aca="1" ref="D74" ca="1">IFERROR(VLOOKUP(A74,$I$41:$J$58,2,0),"")</f>
        <v>27.722222222222221</v>
      </c>
      <c r="E74" s="43">
        <f t="array" aca="1" ref="E74" ca="1">IFERROR(VLOOKUP(B74,$L$41:$M$58,2,0),"")</f>
        <v>16.063333333333333</v>
      </c>
    </row>
    <row r="75" spans="1:5" x14ac:dyDescent="0.3">
      <c r="A75" s="42">
        <v>4</v>
      </c>
      <c r="B75" s="42">
        <v>3</v>
      </c>
      <c r="C75" s="43">
        <v>27.8</v>
      </c>
      <c r="D75" s="43">
        <f t="array" aca="1" ref="D75" ca="1">IFERROR(VLOOKUP(A75,$I$41:$J$58,2,0),"")</f>
        <v>27.722222222222221</v>
      </c>
      <c r="E75" s="43">
        <f t="array" aca="1" ref="E75" ca="1">IFERROR(VLOOKUP(B75,$L$41:$M$58,2,0),"")</f>
        <v>16.063333333333333</v>
      </c>
    </row>
    <row r="76" spans="1:5" x14ac:dyDescent="0.3">
      <c r="A76" s="42">
        <v>4</v>
      </c>
      <c r="B76" s="42">
        <v>3</v>
      </c>
      <c r="C76" s="43">
        <v>27.4</v>
      </c>
      <c r="D76" s="43">
        <f t="array" aca="1" ref="D76" ca="1">IFERROR(VLOOKUP(A76,$I$41:$J$58,2,0),"")</f>
        <v>27.722222222222221</v>
      </c>
      <c r="E76" s="43">
        <f t="array" aca="1" ref="E76" ca="1">IFERROR(VLOOKUP(B76,$L$41:$M$58,2,0),"")</f>
        <v>16.063333333333333</v>
      </c>
    </row>
    <row r="77" spans="1:5" x14ac:dyDescent="0.3">
      <c r="A77" s="42">
        <v>5</v>
      </c>
      <c r="B77" s="42">
        <v>1</v>
      </c>
      <c r="C77" s="43">
        <v>18.899999999999999</v>
      </c>
      <c r="D77" s="43">
        <f t="array" aca="1" ref="D77" ca="1">IFERROR(VLOOKUP(A77,$I$41:$J$58,2,0),"")</f>
        <v>18.933333333333337</v>
      </c>
      <c r="E77" s="43">
        <f t="array" aca="1" ref="E77" ca="1">IFERROR(VLOOKUP(B77,$L$41:$M$58,2,0),"")</f>
        <v>16.000000000000004</v>
      </c>
    </row>
    <row r="78" spans="1:5" x14ac:dyDescent="0.3">
      <c r="A78" s="42">
        <v>5</v>
      </c>
      <c r="B78" s="42">
        <v>1</v>
      </c>
      <c r="C78" s="43">
        <v>18.8</v>
      </c>
      <c r="D78" s="43">
        <f t="array" aca="1" ref="D78" ca="1">IFERROR(VLOOKUP(A78,$I$41:$J$58,2,0),"")</f>
        <v>18.933333333333337</v>
      </c>
      <c r="E78" s="43">
        <f t="array" aca="1" ref="E78" ca="1">IFERROR(VLOOKUP(B78,$L$41:$M$58,2,0),"")</f>
        <v>16.000000000000004</v>
      </c>
    </row>
    <row r="79" spans="1:5" x14ac:dyDescent="0.3">
      <c r="A79" s="42">
        <v>5</v>
      </c>
      <c r="B79" s="42">
        <v>1</v>
      </c>
      <c r="C79" s="43">
        <v>18.5</v>
      </c>
      <c r="D79" s="43">
        <f t="array" aca="1" ref="D79" ca="1">IFERROR(VLOOKUP(A79,$I$41:$J$58,2,0),"")</f>
        <v>18.933333333333337</v>
      </c>
      <c r="E79" s="43">
        <f t="array" aca="1" ref="E79" ca="1">IFERROR(VLOOKUP(B79,$L$41:$M$58,2,0),"")</f>
        <v>16.000000000000004</v>
      </c>
    </row>
    <row r="80" spans="1:5" x14ac:dyDescent="0.3">
      <c r="A80" s="42">
        <v>5</v>
      </c>
      <c r="B80" s="42">
        <v>2</v>
      </c>
      <c r="C80" s="43">
        <v>19.100000000000001</v>
      </c>
      <c r="D80" s="43">
        <f t="array" aca="1" ref="D80" ca="1">IFERROR(VLOOKUP(A80,$I$41:$J$58,2,0),"")</f>
        <v>18.933333333333337</v>
      </c>
      <c r="E80" s="43">
        <f t="array" aca="1" ref="E80" ca="1">IFERROR(VLOOKUP(B80,$L$41:$M$58,2,0),"")</f>
        <v>16.436666666666664</v>
      </c>
    </row>
    <row r="81" spans="1:5" x14ac:dyDescent="0.3">
      <c r="A81" s="42">
        <v>5</v>
      </c>
      <c r="B81" s="42">
        <v>2</v>
      </c>
      <c r="C81" s="43">
        <v>19.399999999999999</v>
      </c>
      <c r="D81" s="43">
        <f t="array" aca="1" ref="D81" ca="1">IFERROR(VLOOKUP(A81,$I$41:$J$58,2,0),"")</f>
        <v>18.933333333333337</v>
      </c>
      <c r="E81" s="43">
        <f t="array" aca="1" ref="E81" ca="1">IFERROR(VLOOKUP(B81,$L$41:$M$58,2,0),"")</f>
        <v>16.436666666666664</v>
      </c>
    </row>
    <row r="82" spans="1:5" x14ac:dyDescent="0.3">
      <c r="A82" s="42">
        <v>5</v>
      </c>
      <c r="B82" s="42">
        <v>2</v>
      </c>
      <c r="C82" s="43">
        <v>19.100000000000001</v>
      </c>
      <c r="D82" s="43">
        <f t="array" aca="1" ref="D82" ca="1">IFERROR(VLOOKUP(A82,$I$41:$J$58,2,0),"")</f>
        <v>18.933333333333337</v>
      </c>
      <c r="E82" s="43">
        <f t="array" aca="1" ref="E82" ca="1">IFERROR(VLOOKUP(B82,$L$41:$M$58,2,0),"")</f>
        <v>16.436666666666664</v>
      </c>
    </row>
    <row r="83" spans="1:5" x14ac:dyDescent="0.3">
      <c r="A83" s="42">
        <v>5</v>
      </c>
      <c r="B83" s="42">
        <v>3</v>
      </c>
      <c r="C83" s="43">
        <v>19</v>
      </c>
      <c r="D83" s="43">
        <f t="array" aca="1" ref="D83" ca="1">IFERROR(VLOOKUP(A83,$I$41:$J$58,2,0),"")</f>
        <v>18.933333333333337</v>
      </c>
      <c r="E83" s="43">
        <f t="array" aca="1" ref="E83" ca="1">IFERROR(VLOOKUP(B83,$L$41:$M$58,2,0),"")</f>
        <v>16.063333333333333</v>
      </c>
    </row>
    <row r="84" spans="1:5" x14ac:dyDescent="0.3">
      <c r="A84" s="42">
        <v>5</v>
      </c>
      <c r="B84" s="42">
        <v>3</v>
      </c>
      <c r="C84" s="43">
        <v>18.8</v>
      </c>
      <c r="D84" s="43">
        <f t="array" aca="1" ref="D84" ca="1">IFERROR(VLOOKUP(A84,$I$41:$J$58,2,0),"")</f>
        <v>18.933333333333337</v>
      </c>
      <c r="E84" s="43">
        <f t="array" aca="1" ref="E84" ca="1">IFERROR(VLOOKUP(B84,$L$41:$M$58,2,0),"")</f>
        <v>16.063333333333333</v>
      </c>
    </row>
    <row r="85" spans="1:5" x14ac:dyDescent="0.3">
      <c r="A85" s="42">
        <v>5</v>
      </c>
      <c r="B85" s="42">
        <v>3</v>
      </c>
      <c r="C85" s="43">
        <v>18.8</v>
      </c>
      <c r="D85" s="43">
        <f t="array" aca="1" ref="D85" ca="1">IFERROR(VLOOKUP(A85,$I$41:$J$58,2,0),"")</f>
        <v>18.933333333333337</v>
      </c>
      <c r="E85" s="43">
        <f t="array" aca="1" ref="E85" ca="1">IFERROR(VLOOKUP(B85,$L$41:$M$58,2,0),"")</f>
        <v>16.063333333333333</v>
      </c>
    </row>
    <row r="86" spans="1:5" x14ac:dyDescent="0.3">
      <c r="A86" s="42">
        <v>6</v>
      </c>
      <c r="B86" s="42">
        <v>1</v>
      </c>
      <c r="C86" s="43">
        <v>3.1</v>
      </c>
      <c r="D86" s="43">
        <f t="array" aca="1" ref="D86" ca="1">IFERROR(VLOOKUP(A86,$I$41:$J$58,2,0),"")</f>
        <v>3.3444444444444441</v>
      </c>
      <c r="E86" s="43">
        <f t="array" aca="1" ref="E86" ca="1">IFERROR(VLOOKUP(B86,$L$41:$M$58,2,0),"")</f>
        <v>16.000000000000004</v>
      </c>
    </row>
    <row r="87" spans="1:5" x14ac:dyDescent="0.3">
      <c r="A87" s="42">
        <v>6</v>
      </c>
      <c r="B87" s="42">
        <v>1</v>
      </c>
      <c r="C87" s="43">
        <v>3.1</v>
      </c>
      <c r="D87" s="43">
        <f t="array" aca="1" ref="D87" ca="1">IFERROR(VLOOKUP(A87,$I$41:$J$58,2,0),"")</f>
        <v>3.3444444444444441</v>
      </c>
      <c r="E87" s="43">
        <f t="array" aca="1" ref="E87" ca="1">IFERROR(VLOOKUP(B87,$L$41:$M$58,2,0),"")</f>
        <v>16.000000000000004</v>
      </c>
    </row>
    <row r="88" spans="1:5" x14ac:dyDescent="0.3">
      <c r="A88" s="42">
        <v>6</v>
      </c>
      <c r="B88" s="42">
        <v>1</v>
      </c>
      <c r="C88" s="43">
        <v>3.3</v>
      </c>
      <c r="D88" s="43">
        <f t="array" aca="1" ref="D88" ca="1">IFERROR(VLOOKUP(A88,$I$41:$J$58,2,0),"")</f>
        <v>3.3444444444444441</v>
      </c>
      <c r="E88" s="43">
        <f t="array" aca="1" ref="E88" ca="1">IFERROR(VLOOKUP(B88,$L$41:$M$58,2,0),"")</f>
        <v>16.000000000000004</v>
      </c>
    </row>
    <row r="89" spans="1:5" x14ac:dyDescent="0.3">
      <c r="A89" s="42">
        <v>6</v>
      </c>
      <c r="B89" s="42">
        <v>2</v>
      </c>
      <c r="C89" s="43">
        <v>3.6</v>
      </c>
      <c r="D89" s="43">
        <f t="array" aca="1" ref="D89" ca="1">IFERROR(VLOOKUP(A89,$I$41:$J$58,2,0),"")</f>
        <v>3.3444444444444441</v>
      </c>
      <c r="E89" s="43">
        <f t="array" aca="1" ref="E89" ca="1">IFERROR(VLOOKUP(B89,$L$41:$M$58,2,0),"")</f>
        <v>16.436666666666664</v>
      </c>
    </row>
    <row r="90" spans="1:5" x14ac:dyDescent="0.3">
      <c r="A90" s="42">
        <v>6</v>
      </c>
      <c r="B90" s="42">
        <v>2</v>
      </c>
      <c r="C90" s="43">
        <v>3.6</v>
      </c>
      <c r="D90" s="43">
        <f t="array" aca="1" ref="D90" ca="1">IFERROR(VLOOKUP(A90,$I$41:$J$58,2,0),"")</f>
        <v>3.3444444444444441</v>
      </c>
      <c r="E90" s="43">
        <f t="array" aca="1" ref="E90" ca="1">IFERROR(VLOOKUP(B90,$L$41:$M$58,2,0),"")</f>
        <v>16.436666666666664</v>
      </c>
    </row>
    <row r="91" spans="1:5" x14ac:dyDescent="0.3">
      <c r="A91" s="42">
        <v>6</v>
      </c>
      <c r="B91" s="42">
        <v>2</v>
      </c>
      <c r="C91" s="43">
        <v>3.7</v>
      </c>
      <c r="D91" s="43">
        <f t="array" aca="1" ref="D91" ca="1">IFERROR(VLOOKUP(A91,$I$41:$J$58,2,0),"")</f>
        <v>3.3444444444444441</v>
      </c>
      <c r="E91" s="43">
        <f t="array" aca="1" ref="E91" ca="1">IFERROR(VLOOKUP(B91,$L$41:$M$58,2,0),"")</f>
        <v>16.436666666666664</v>
      </c>
    </row>
    <row r="92" spans="1:5" x14ac:dyDescent="0.3">
      <c r="A92" s="42">
        <v>6</v>
      </c>
      <c r="B92" s="42">
        <v>3</v>
      </c>
      <c r="C92" s="43">
        <v>3.2</v>
      </c>
      <c r="D92" s="43">
        <f t="array" aca="1" ref="D92" ca="1">IFERROR(VLOOKUP(A92,$I$41:$J$58,2,0),"")</f>
        <v>3.3444444444444441</v>
      </c>
      <c r="E92" s="43">
        <f t="array" aca="1" ref="E92" ca="1">IFERROR(VLOOKUP(B92,$L$41:$M$58,2,0),"")</f>
        <v>16.063333333333333</v>
      </c>
    </row>
    <row r="93" spans="1:5" x14ac:dyDescent="0.3">
      <c r="A93" s="42">
        <v>6</v>
      </c>
      <c r="B93" s="42">
        <v>3</v>
      </c>
      <c r="C93" s="43">
        <v>3.2</v>
      </c>
      <c r="D93" s="43">
        <f t="array" aca="1" ref="D93" ca="1">IFERROR(VLOOKUP(A93,$I$41:$J$58,2,0),"")</f>
        <v>3.3444444444444441</v>
      </c>
      <c r="E93" s="43">
        <f t="array" aca="1" ref="E93" ca="1">IFERROR(VLOOKUP(B93,$L$41:$M$58,2,0),"")</f>
        <v>16.063333333333333</v>
      </c>
    </row>
    <row r="94" spans="1:5" x14ac:dyDescent="0.3">
      <c r="A94" s="42">
        <v>6</v>
      </c>
      <c r="B94" s="42">
        <v>3</v>
      </c>
      <c r="C94" s="43">
        <v>3.3</v>
      </c>
      <c r="D94" s="43">
        <f t="array" aca="1" ref="D94" ca="1">IFERROR(VLOOKUP(A94,$I$41:$J$58,2,0),"")</f>
        <v>3.3444444444444441</v>
      </c>
      <c r="E94" s="43">
        <f t="array" aca="1" ref="E94" ca="1">IFERROR(VLOOKUP(B94,$L$41:$M$58,2,0),"")</f>
        <v>16.063333333333333</v>
      </c>
    </row>
    <row r="95" spans="1:5" x14ac:dyDescent="0.3">
      <c r="A95" s="42">
        <v>7</v>
      </c>
      <c r="B95" s="42">
        <v>1</v>
      </c>
      <c r="C95" s="43">
        <v>21.3</v>
      </c>
      <c r="D95" s="43">
        <f t="array" aca="1" ref="D95" ca="1">IFERROR(VLOOKUP(A95,$I$41:$J$58,2,0),"")</f>
        <v>21.711111111111112</v>
      </c>
      <c r="E95" s="43">
        <f t="array" aca="1" ref="E95" ca="1">IFERROR(VLOOKUP(B95,$L$41:$M$58,2,0),"")</f>
        <v>16.000000000000004</v>
      </c>
    </row>
    <row r="96" spans="1:5" x14ac:dyDescent="0.3">
      <c r="A96" s="42">
        <v>7</v>
      </c>
      <c r="B96" s="42">
        <v>1</v>
      </c>
      <c r="C96" s="43">
        <v>21.5</v>
      </c>
      <c r="D96" s="43">
        <f t="array" aca="1" ref="D96" ca="1">IFERROR(VLOOKUP(A96,$I$41:$J$58,2,0),"")</f>
        <v>21.711111111111112</v>
      </c>
      <c r="E96" s="43">
        <f t="array" aca="1" ref="E96" ca="1">IFERROR(VLOOKUP(B96,$L$41:$M$58,2,0),"")</f>
        <v>16.000000000000004</v>
      </c>
    </row>
    <row r="97" spans="1:5" x14ac:dyDescent="0.3">
      <c r="A97" s="42">
        <v>7</v>
      </c>
      <c r="B97" s="42">
        <v>1</v>
      </c>
      <c r="C97" s="43">
        <v>21.6</v>
      </c>
      <c r="D97" s="43">
        <f t="array" aca="1" ref="D97" ca="1">IFERROR(VLOOKUP(A97,$I$41:$J$58,2,0),"")</f>
        <v>21.711111111111112</v>
      </c>
      <c r="E97" s="43">
        <f t="array" aca="1" ref="E97" ca="1">IFERROR(VLOOKUP(B97,$L$41:$M$58,2,0),"")</f>
        <v>16.000000000000004</v>
      </c>
    </row>
    <row r="98" spans="1:5" x14ac:dyDescent="0.3">
      <c r="A98" s="42">
        <v>7</v>
      </c>
      <c r="B98" s="42">
        <v>2</v>
      </c>
      <c r="C98" s="43">
        <v>22.2</v>
      </c>
      <c r="D98" s="43">
        <f t="array" aca="1" ref="D98" ca="1">IFERROR(VLOOKUP(A98,$I$41:$J$58,2,0),"")</f>
        <v>21.711111111111112</v>
      </c>
      <c r="E98" s="43">
        <f t="array" aca="1" ref="E98" ca="1">IFERROR(VLOOKUP(B98,$L$41:$M$58,2,0),"")</f>
        <v>16.436666666666664</v>
      </c>
    </row>
    <row r="99" spans="1:5" x14ac:dyDescent="0.3">
      <c r="A99" s="42">
        <v>7</v>
      </c>
      <c r="B99" s="42">
        <v>2</v>
      </c>
      <c r="C99" s="43">
        <v>22</v>
      </c>
      <c r="D99" s="43">
        <f t="array" aca="1" ref="D99" ca="1">IFERROR(VLOOKUP(A99,$I$41:$J$58,2,0),"")</f>
        <v>21.711111111111112</v>
      </c>
      <c r="E99" s="43">
        <f t="array" aca="1" ref="E99" ca="1">IFERROR(VLOOKUP(B99,$L$41:$M$58,2,0),"")</f>
        <v>16.436666666666664</v>
      </c>
    </row>
    <row r="100" spans="1:5" x14ac:dyDescent="0.3">
      <c r="A100" s="42">
        <v>7</v>
      </c>
      <c r="B100" s="42">
        <v>2</v>
      </c>
      <c r="C100" s="43">
        <v>22</v>
      </c>
      <c r="D100" s="43">
        <f t="array" aca="1" ref="D100" ca="1">IFERROR(VLOOKUP(A100,$I$41:$J$58,2,0),"")</f>
        <v>21.711111111111112</v>
      </c>
      <c r="E100" s="43">
        <f t="array" aca="1" ref="E100" ca="1">IFERROR(VLOOKUP(B100,$L$41:$M$58,2,0),"")</f>
        <v>16.436666666666664</v>
      </c>
    </row>
    <row r="101" spans="1:5" x14ac:dyDescent="0.3">
      <c r="A101" s="42">
        <v>7</v>
      </c>
      <c r="B101" s="42">
        <v>3</v>
      </c>
      <c r="C101" s="43">
        <v>21.7</v>
      </c>
      <c r="D101" s="43">
        <f t="array" aca="1" ref="D101" ca="1">IFERROR(VLOOKUP(A101,$I$41:$J$58,2,0),"")</f>
        <v>21.711111111111112</v>
      </c>
      <c r="E101" s="43">
        <f t="array" aca="1" ref="E101" ca="1">IFERROR(VLOOKUP(B101,$L$41:$M$58,2,0),"")</f>
        <v>16.063333333333333</v>
      </c>
    </row>
    <row r="102" spans="1:5" x14ac:dyDescent="0.3">
      <c r="A102" s="42">
        <v>7</v>
      </c>
      <c r="B102" s="42">
        <v>3</v>
      </c>
      <c r="C102" s="43">
        <v>21.7</v>
      </c>
      <c r="D102" s="43">
        <f t="array" aca="1" ref="D102" ca="1">IFERROR(VLOOKUP(A102,$I$41:$J$58,2,0),"")</f>
        <v>21.711111111111112</v>
      </c>
      <c r="E102" s="43">
        <f t="array" aca="1" ref="E102" ca="1">IFERROR(VLOOKUP(B102,$L$41:$M$58,2,0),"")</f>
        <v>16.063333333333333</v>
      </c>
    </row>
    <row r="103" spans="1:5" x14ac:dyDescent="0.3">
      <c r="A103" s="42">
        <v>7</v>
      </c>
      <c r="B103" s="42">
        <v>3</v>
      </c>
      <c r="C103" s="43">
        <v>21.4</v>
      </c>
      <c r="D103" s="43">
        <f t="array" aca="1" ref="D103" ca="1">IFERROR(VLOOKUP(A103,$I$41:$J$58,2,0),"")</f>
        <v>21.711111111111112</v>
      </c>
      <c r="E103" s="43">
        <f t="array" aca="1" ref="E103" ca="1">IFERROR(VLOOKUP(B103,$L$41:$M$58,2,0),"")</f>
        <v>16.063333333333333</v>
      </c>
    </row>
    <row r="104" spans="1:5" x14ac:dyDescent="0.3">
      <c r="A104" s="42">
        <v>8</v>
      </c>
      <c r="B104" s="42">
        <v>1</v>
      </c>
      <c r="C104" s="43">
        <v>6.4</v>
      </c>
      <c r="D104" s="43">
        <f t="array" aca="1" ref="D104" ca="1">IFERROR(VLOOKUP(A104,$I$41:$J$58,2,0),"")</f>
        <v>6.6888888888888891</v>
      </c>
      <c r="E104" s="43">
        <f t="array" aca="1" ref="E104" ca="1">IFERROR(VLOOKUP(B104,$L$41:$M$58,2,0),"")</f>
        <v>16.000000000000004</v>
      </c>
    </row>
    <row r="105" spans="1:5" x14ac:dyDescent="0.3">
      <c r="A105" s="42">
        <v>8</v>
      </c>
      <c r="B105" s="42">
        <v>1</v>
      </c>
      <c r="C105" s="43">
        <v>6.4</v>
      </c>
      <c r="D105" s="43">
        <f t="array" aca="1" ref="D105" ca="1">IFERROR(VLOOKUP(A105,$I$41:$J$58,2,0),"")</f>
        <v>6.6888888888888891</v>
      </c>
      <c r="E105" s="43">
        <f t="array" aca="1" ref="E105" ca="1">IFERROR(VLOOKUP(B105,$L$41:$M$58,2,0),"")</f>
        <v>16.000000000000004</v>
      </c>
    </row>
    <row r="106" spans="1:5" x14ac:dyDescent="0.3">
      <c r="A106" s="42">
        <v>8</v>
      </c>
      <c r="B106" s="42">
        <v>1</v>
      </c>
      <c r="C106" s="43">
        <v>6.6</v>
      </c>
      <c r="D106" s="43">
        <f t="array" aca="1" ref="D106" ca="1">IFERROR(VLOOKUP(A106,$I$41:$J$58,2,0),"")</f>
        <v>6.6888888888888891</v>
      </c>
      <c r="E106" s="43">
        <f t="array" aca="1" ref="E106" ca="1">IFERROR(VLOOKUP(B106,$L$41:$M$58,2,0),"")</f>
        <v>16.000000000000004</v>
      </c>
    </row>
    <row r="107" spans="1:5" x14ac:dyDescent="0.3">
      <c r="A107" s="42">
        <v>8</v>
      </c>
      <c r="B107" s="42">
        <v>2</v>
      </c>
      <c r="C107" s="43">
        <v>7.2</v>
      </c>
      <c r="D107" s="43">
        <f t="array" aca="1" ref="D107" ca="1">IFERROR(VLOOKUP(A107,$I$41:$J$58,2,0),"")</f>
        <v>6.6888888888888891</v>
      </c>
      <c r="E107" s="43">
        <f t="array" aca="1" ref="E107" ca="1">IFERROR(VLOOKUP(B107,$L$41:$M$58,2,0),"")</f>
        <v>16.436666666666664</v>
      </c>
    </row>
    <row r="108" spans="1:5" x14ac:dyDescent="0.3">
      <c r="A108" s="42">
        <v>8</v>
      </c>
      <c r="B108" s="42">
        <v>2</v>
      </c>
      <c r="C108" s="43">
        <v>6.9</v>
      </c>
      <c r="D108" s="43">
        <f t="array" aca="1" ref="D108" ca="1">IFERROR(VLOOKUP(A108,$I$41:$J$58,2,0),"")</f>
        <v>6.6888888888888891</v>
      </c>
      <c r="E108" s="43">
        <f t="array" aca="1" ref="E108" ca="1">IFERROR(VLOOKUP(B108,$L$41:$M$58,2,0),"")</f>
        <v>16.436666666666664</v>
      </c>
    </row>
    <row r="109" spans="1:5" x14ac:dyDescent="0.3">
      <c r="A109" s="42">
        <v>8</v>
      </c>
      <c r="B109" s="42">
        <v>2</v>
      </c>
      <c r="C109" s="43">
        <v>6.8</v>
      </c>
      <c r="D109" s="43">
        <f t="array" aca="1" ref="D109" ca="1">IFERROR(VLOOKUP(A109,$I$41:$J$58,2,0),"")</f>
        <v>6.6888888888888891</v>
      </c>
      <c r="E109" s="43">
        <f t="array" aca="1" ref="E109" ca="1">IFERROR(VLOOKUP(B109,$L$41:$M$58,2,0),"")</f>
        <v>16.436666666666664</v>
      </c>
    </row>
    <row r="110" spans="1:5" x14ac:dyDescent="0.3">
      <c r="A110" s="42">
        <v>8</v>
      </c>
      <c r="B110" s="42">
        <v>3</v>
      </c>
      <c r="C110" s="43">
        <v>6.5</v>
      </c>
      <c r="D110" s="43">
        <f t="array" aca="1" ref="D110" ca="1">IFERROR(VLOOKUP(A110,$I$41:$J$58,2,0),"")</f>
        <v>6.6888888888888891</v>
      </c>
      <c r="E110" s="43">
        <f t="array" aca="1" ref="E110" ca="1">IFERROR(VLOOKUP(B110,$L$41:$M$58,2,0),"")</f>
        <v>16.063333333333333</v>
      </c>
    </row>
    <row r="111" spans="1:5" x14ac:dyDescent="0.3">
      <c r="A111" s="42">
        <v>8</v>
      </c>
      <c r="B111" s="42">
        <v>3</v>
      </c>
      <c r="C111" s="43">
        <v>6.7</v>
      </c>
      <c r="D111" s="43">
        <f t="array" aca="1" ref="D111" ca="1">IFERROR(VLOOKUP(A111,$I$41:$J$58,2,0),"")</f>
        <v>6.6888888888888891</v>
      </c>
      <c r="E111" s="43">
        <f t="array" aca="1" ref="E111" ca="1">IFERROR(VLOOKUP(B111,$L$41:$M$58,2,0),"")</f>
        <v>16.063333333333333</v>
      </c>
    </row>
    <row r="112" spans="1:5" x14ac:dyDescent="0.3">
      <c r="A112" s="42">
        <v>8</v>
      </c>
      <c r="B112" s="42">
        <v>3</v>
      </c>
      <c r="C112" s="43">
        <v>6.7</v>
      </c>
      <c r="D112" s="43">
        <f t="array" aca="1" ref="D112" ca="1">IFERROR(VLOOKUP(A112,$I$41:$J$58,2,0),"")</f>
        <v>6.6888888888888891</v>
      </c>
      <c r="E112" s="43">
        <f t="array" aca="1" ref="E112" ca="1">IFERROR(VLOOKUP(B112,$L$41:$M$58,2,0),"")</f>
        <v>16.063333333333333</v>
      </c>
    </row>
    <row r="113" spans="1:5" x14ac:dyDescent="0.3">
      <c r="A113" s="42">
        <v>9</v>
      </c>
      <c r="B113" s="42">
        <v>1</v>
      </c>
      <c r="C113" s="43">
        <v>38.200000000000003</v>
      </c>
      <c r="D113" s="43">
        <f t="array" aca="1" ref="D113" ca="1">IFERROR(VLOOKUP(A113,$I$41:$J$58,2,0),"")</f>
        <v>38.622222222222227</v>
      </c>
      <c r="E113" s="43">
        <f t="array" aca="1" ref="E113" ca="1">IFERROR(VLOOKUP(B113,$L$41:$M$58,2,0),"")</f>
        <v>16.000000000000004</v>
      </c>
    </row>
    <row r="114" spans="1:5" x14ac:dyDescent="0.3">
      <c r="A114" s="42">
        <v>9</v>
      </c>
      <c r="B114" s="42">
        <v>1</v>
      </c>
      <c r="C114" s="43">
        <v>38.5</v>
      </c>
      <c r="D114" s="43">
        <f t="array" aca="1" ref="D114" ca="1">IFERROR(VLOOKUP(A114,$I$41:$J$58,2,0),"")</f>
        <v>38.622222222222227</v>
      </c>
      <c r="E114" s="43">
        <f t="array" aca="1" ref="E114" ca="1">IFERROR(VLOOKUP(B114,$L$41:$M$58,2,0),"")</f>
        <v>16.000000000000004</v>
      </c>
    </row>
    <row r="115" spans="1:5" x14ac:dyDescent="0.3">
      <c r="A115" s="42">
        <v>9</v>
      </c>
      <c r="B115" s="42">
        <v>1</v>
      </c>
      <c r="C115" s="43">
        <v>38.6</v>
      </c>
      <c r="D115" s="43">
        <f t="array" aca="1" ref="D115" ca="1">IFERROR(VLOOKUP(A115,$I$41:$J$58,2,0),"")</f>
        <v>38.622222222222227</v>
      </c>
      <c r="E115" s="43">
        <f t="array" aca="1" ref="E115" ca="1">IFERROR(VLOOKUP(B115,$L$41:$M$58,2,0),"")</f>
        <v>16.000000000000004</v>
      </c>
    </row>
    <row r="116" spans="1:5" x14ac:dyDescent="0.3">
      <c r="A116" s="42">
        <v>9</v>
      </c>
      <c r="B116" s="42">
        <v>2</v>
      </c>
      <c r="C116" s="43">
        <v>38.6</v>
      </c>
      <c r="D116" s="43">
        <f t="array" aca="1" ref="D116" ca="1">IFERROR(VLOOKUP(A116,$I$41:$J$58,2,0),"")</f>
        <v>38.622222222222227</v>
      </c>
      <c r="E116" s="43">
        <f t="array" aca="1" ref="E116" ca="1">IFERROR(VLOOKUP(B116,$L$41:$M$58,2,0),"")</f>
        <v>16.436666666666664</v>
      </c>
    </row>
    <row r="117" spans="1:5" x14ac:dyDescent="0.3">
      <c r="A117" s="42">
        <v>9</v>
      </c>
      <c r="B117" s="42">
        <v>2</v>
      </c>
      <c r="C117" s="43">
        <v>38.799999999999997</v>
      </c>
      <c r="D117" s="43">
        <f t="array" aca="1" ref="D117" ca="1">IFERROR(VLOOKUP(A117,$I$41:$J$58,2,0),"")</f>
        <v>38.622222222222227</v>
      </c>
      <c r="E117" s="43">
        <f t="array" aca="1" ref="E117" ca="1">IFERROR(VLOOKUP(B117,$L$41:$M$58,2,0),"")</f>
        <v>16.436666666666664</v>
      </c>
    </row>
    <row r="118" spans="1:5" x14ac:dyDescent="0.3">
      <c r="A118" s="42">
        <v>9</v>
      </c>
      <c r="B118" s="42">
        <v>2</v>
      </c>
      <c r="C118" s="43">
        <v>39.1</v>
      </c>
      <c r="D118" s="43">
        <f t="array" aca="1" ref="D118" ca="1">IFERROR(VLOOKUP(A118,$I$41:$J$58,2,0),"")</f>
        <v>38.622222222222227</v>
      </c>
      <c r="E118" s="43">
        <f t="array" aca="1" ref="E118" ca="1">IFERROR(VLOOKUP(B118,$L$41:$M$58,2,0),"")</f>
        <v>16.436666666666664</v>
      </c>
    </row>
    <row r="119" spans="1:5" x14ac:dyDescent="0.3">
      <c r="A119" s="42">
        <v>9</v>
      </c>
      <c r="B119" s="42">
        <v>3</v>
      </c>
      <c r="C119" s="43">
        <v>38.700000000000003</v>
      </c>
      <c r="D119" s="43">
        <f t="array" aca="1" ref="D119" ca="1">IFERROR(VLOOKUP(A119,$I$41:$J$58,2,0),"")</f>
        <v>38.622222222222227</v>
      </c>
      <c r="E119" s="43">
        <f t="array" aca="1" ref="E119" ca="1">IFERROR(VLOOKUP(B119,$L$41:$M$58,2,0),"")</f>
        <v>16.063333333333333</v>
      </c>
    </row>
    <row r="120" spans="1:5" x14ac:dyDescent="0.3">
      <c r="A120" s="42">
        <v>9</v>
      </c>
      <c r="B120" s="42">
        <v>3</v>
      </c>
      <c r="C120" s="43">
        <v>38.6</v>
      </c>
      <c r="D120" s="43">
        <f t="array" aca="1" ref="D120" ca="1">IFERROR(VLOOKUP(A120,$I$41:$J$58,2,0),"")</f>
        <v>38.622222222222227</v>
      </c>
      <c r="E120" s="43">
        <f t="array" aca="1" ref="E120" ca="1">IFERROR(VLOOKUP(B120,$L$41:$M$58,2,0),"")</f>
        <v>16.063333333333333</v>
      </c>
    </row>
    <row r="121" spans="1:5" x14ac:dyDescent="0.3">
      <c r="A121" s="42">
        <v>9</v>
      </c>
      <c r="B121" s="42">
        <v>3</v>
      </c>
      <c r="C121" s="43">
        <v>38.5</v>
      </c>
      <c r="D121" s="43">
        <f t="array" aca="1" ref="D121" ca="1">IFERROR(VLOOKUP(A121,$I$41:$J$58,2,0),"")</f>
        <v>38.622222222222227</v>
      </c>
      <c r="E121" s="43">
        <f t="array" aca="1" ref="E121" ca="1">IFERROR(VLOOKUP(B121,$L$41:$M$58,2,0),"")</f>
        <v>16.063333333333333</v>
      </c>
    </row>
    <row r="122" spans="1:5" x14ac:dyDescent="0.3">
      <c r="A122" s="42">
        <v>10</v>
      </c>
      <c r="B122" s="42">
        <v>1</v>
      </c>
      <c r="C122" s="43">
        <v>21.8</v>
      </c>
      <c r="D122" s="43">
        <f t="array" aca="1" ref="D122" ca="1">IFERROR(VLOOKUP(A122,$I$41:$J$58,2,0),"")</f>
        <v>21.777777777777782</v>
      </c>
      <c r="E122" s="43">
        <f t="array" aca="1" ref="E122" ca="1">IFERROR(VLOOKUP(B122,$L$41:$M$58,2,0),"")</f>
        <v>16.000000000000004</v>
      </c>
    </row>
    <row r="123" spans="1:5" x14ac:dyDescent="0.3">
      <c r="A123" s="42">
        <v>10</v>
      </c>
      <c r="B123" s="42">
        <v>1</v>
      </c>
      <c r="C123" s="43">
        <v>21.8</v>
      </c>
      <c r="D123" s="43">
        <f t="array" aca="1" ref="D123" ca="1">IFERROR(VLOOKUP(A123,$I$41:$J$58,2,0),"")</f>
        <v>21.777777777777782</v>
      </c>
      <c r="E123" s="43">
        <f t="array" aca="1" ref="E123" ca="1">IFERROR(VLOOKUP(B123,$L$41:$M$58,2,0),"")</f>
        <v>16.000000000000004</v>
      </c>
    </row>
    <row r="124" spans="1:5" x14ac:dyDescent="0.3">
      <c r="A124" s="42">
        <v>10</v>
      </c>
      <c r="B124" s="42">
        <v>1</v>
      </c>
      <c r="C124" s="43">
        <v>21.6</v>
      </c>
      <c r="D124" s="43">
        <f t="array" aca="1" ref="D124" ca="1">IFERROR(VLOOKUP(A124,$I$41:$J$58,2,0),"")</f>
        <v>21.777777777777782</v>
      </c>
      <c r="E124" s="43">
        <f t="array" aca="1" ref="E124" ca="1">IFERROR(VLOOKUP(B124,$L$41:$M$58,2,0),"")</f>
        <v>16.000000000000004</v>
      </c>
    </row>
    <row r="125" spans="1:5" x14ac:dyDescent="0.3">
      <c r="A125" s="42">
        <v>10</v>
      </c>
      <c r="B125" s="42">
        <v>2</v>
      </c>
      <c r="C125" s="43">
        <v>21.6</v>
      </c>
      <c r="D125" s="43">
        <f t="array" aca="1" ref="D125" ca="1">IFERROR(VLOOKUP(A125,$I$41:$J$58,2,0),"")</f>
        <v>21.777777777777782</v>
      </c>
      <c r="E125" s="43">
        <f t="array" aca="1" ref="E125" ca="1">IFERROR(VLOOKUP(B125,$L$41:$M$58,2,0),"")</f>
        <v>16.436666666666664</v>
      </c>
    </row>
    <row r="126" spans="1:5" x14ac:dyDescent="0.3">
      <c r="A126" s="42">
        <v>10</v>
      </c>
      <c r="B126" s="42">
        <v>2</v>
      </c>
      <c r="C126" s="43">
        <v>21.9</v>
      </c>
      <c r="D126" s="43">
        <f t="array" aca="1" ref="D126" ca="1">IFERROR(VLOOKUP(A126,$I$41:$J$58,2,0),"")</f>
        <v>21.777777777777782</v>
      </c>
      <c r="E126" s="43">
        <f t="array" aca="1" ref="E126" ca="1">IFERROR(VLOOKUP(B126,$L$41:$M$58,2,0),"")</f>
        <v>16.436666666666664</v>
      </c>
    </row>
    <row r="127" spans="1:5" x14ac:dyDescent="0.3">
      <c r="A127" s="42">
        <v>10</v>
      </c>
      <c r="B127" s="42">
        <v>2</v>
      </c>
      <c r="C127" s="43">
        <v>22</v>
      </c>
      <c r="D127" s="43">
        <f t="array" aca="1" ref="D127" ca="1">IFERROR(VLOOKUP(A127,$I$41:$J$58,2,0),"")</f>
        <v>21.777777777777782</v>
      </c>
      <c r="E127" s="43">
        <f t="array" aca="1" ref="E127" ca="1">IFERROR(VLOOKUP(B127,$L$41:$M$58,2,0),"")</f>
        <v>16.436666666666664</v>
      </c>
    </row>
    <row r="128" spans="1:5" x14ac:dyDescent="0.3">
      <c r="A128" s="42">
        <v>10</v>
      </c>
      <c r="B128" s="42">
        <v>3</v>
      </c>
      <c r="C128" s="43">
        <v>21.6</v>
      </c>
      <c r="D128" s="43">
        <f t="array" aca="1" ref="D128" ca="1">IFERROR(VLOOKUP(A128,$I$41:$J$58,2,0),"")</f>
        <v>21.777777777777782</v>
      </c>
      <c r="E128" s="43">
        <f t="array" aca="1" ref="E128" ca="1">IFERROR(VLOOKUP(B128,$L$41:$M$58,2,0),"")</f>
        <v>16.063333333333333</v>
      </c>
    </row>
    <row r="129" spans="1:5" x14ac:dyDescent="0.3">
      <c r="A129" s="42">
        <v>10</v>
      </c>
      <c r="B129" s="42">
        <v>3</v>
      </c>
      <c r="C129" s="43">
        <v>21.9</v>
      </c>
      <c r="D129" s="43">
        <f t="array" aca="1" ref="D129" ca="1">IFERROR(VLOOKUP(A129,$I$41:$J$58,2,0),"")</f>
        <v>21.777777777777782</v>
      </c>
      <c r="E129" s="43">
        <f t="array" aca="1" ref="E129" ca="1">IFERROR(VLOOKUP(B129,$L$41:$M$58,2,0),"")</f>
        <v>16.063333333333333</v>
      </c>
    </row>
    <row r="130" spans="1:5" x14ac:dyDescent="0.3">
      <c r="A130" s="42">
        <v>10</v>
      </c>
      <c r="B130" s="42">
        <v>3</v>
      </c>
      <c r="C130" s="43">
        <v>21.8</v>
      </c>
      <c r="D130" s="43">
        <f t="array" aca="1" ref="D130" ca="1">IFERROR(VLOOKUP(A130,$I$41:$J$58,2,0),"")</f>
        <v>21.777777777777782</v>
      </c>
      <c r="E130" s="43">
        <f t="array" aca="1" ref="E130" ca="1">IFERROR(VLOOKUP(B130,$L$41:$M$58,2,0),"")</f>
        <v>16.063333333333333</v>
      </c>
    </row>
  </sheetData>
  <conditionalFormatting sqref="A13:F15">
    <cfRule type="expression" dxfId="8" priority="3">
      <formula>MOD(ROW(),2)</formula>
    </cfRule>
  </conditionalFormatting>
  <conditionalFormatting sqref="A21:C25">
    <cfRule type="expression" dxfId="7" priority="2">
      <formula>MOD(ROW(),2)</formula>
    </cfRule>
  </conditionalFormatting>
  <conditionalFormatting sqref="A29:E33">
    <cfRule type="expression" dxfId="6" priority="1">
      <formula>MOD(ROW(),2)</formula>
    </cfRule>
  </conditionalFormatting>
  <pageMargins left="0.7" right="0.7" top="0.75" bottom="0.75" header="0.3" footer="0.3"/>
  <pageSetup orientation="portrait" r:id="rId1"/>
  <headerFooter>
    <oddHeader>&amp;L&amp;"Palatino Linotype"Example Gage R&amp;R&amp;"Palatino Linotype"BlockingExample.xlsx</oddHeader>
    <oddFooter>&amp;L&amp;"Palatino Linotype"Gage R&amp;C&amp;"Palatino Linotype"Page &amp;P of &amp;N&amp;R&amp;"Palatino Linotype"Sheet Name: Data</oddFooter>
  </headerFooter>
  <rowBreaks count="1" manualBreakCount="1">
    <brk id="35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30"/>
  <sheetViews>
    <sheetView zoomScaleNormal="100" workbookViewId="0">
      <selection activeCell="M28" sqref="M28"/>
    </sheetView>
  </sheetViews>
  <sheetFormatPr defaultRowHeight="15.75" x14ac:dyDescent="0.3"/>
  <cols>
    <col min="1" max="1" width="17.7109375" style="3" customWidth="1"/>
    <col min="2" max="2" width="14.28515625" style="3" customWidth="1"/>
    <col min="3" max="3" width="12" style="3" customWidth="1"/>
    <col min="4" max="4" width="12.28515625" style="3" customWidth="1"/>
    <col min="5" max="5" width="14.85546875" style="3" customWidth="1"/>
    <col min="6" max="7" width="6.5703125" style="3" customWidth="1"/>
    <col min="8" max="8" width="2.28515625" style="3" customWidth="1"/>
    <col min="9" max="9" width="6.42578125" style="3" customWidth="1"/>
    <col min="10" max="10" width="9.85546875" style="3" bestFit="1" customWidth="1"/>
    <col min="11" max="11" width="9.85546875" style="3" customWidth="1"/>
    <col min="12" max="12" width="5.85546875" style="3" customWidth="1"/>
    <col min="13" max="13" width="10.42578125" style="3" bestFit="1" customWidth="1"/>
    <col min="14" max="14" width="5" style="3" customWidth="1"/>
    <col min="15" max="15" width="9.42578125" style="3" bestFit="1" customWidth="1"/>
    <col min="16" max="16" width="3.5703125" style="3" customWidth="1"/>
    <col min="17" max="17" width="9.140625" style="3"/>
    <col min="18" max="18" width="9.7109375" style="3" bestFit="1" customWidth="1"/>
    <col min="19" max="16384" width="9.140625" style="3"/>
  </cols>
  <sheetData>
    <row r="1" spans="1:8" x14ac:dyDescent="0.3">
      <c r="A1" s="1" t="s">
        <v>0</v>
      </c>
      <c r="B1" s="2" t="s">
        <v>3</v>
      </c>
      <c r="C1" s="2"/>
      <c r="D1" s="2"/>
      <c r="E1" s="2"/>
      <c r="F1" s="2"/>
      <c r="G1" s="2"/>
      <c r="H1" s="2"/>
    </row>
    <row r="2" spans="1:8" x14ac:dyDescent="0.3">
      <c r="A2" s="1" t="s">
        <v>1</v>
      </c>
      <c r="B2" s="2" t="s">
        <v>25</v>
      </c>
      <c r="C2" s="2"/>
      <c r="D2" s="2"/>
      <c r="E2" s="2"/>
      <c r="F2" s="2"/>
      <c r="G2" s="2"/>
      <c r="H2" s="2"/>
    </row>
    <row r="3" spans="1:8" x14ac:dyDescent="0.3">
      <c r="A3" s="1" t="s">
        <v>2</v>
      </c>
      <c r="B3" s="4">
        <v>41842</v>
      </c>
      <c r="C3" s="2"/>
      <c r="D3" s="2"/>
      <c r="E3" s="2"/>
      <c r="F3" s="2"/>
      <c r="G3" s="2"/>
      <c r="H3" s="2"/>
    </row>
    <row r="5" spans="1:8" ht="19.5" x14ac:dyDescent="0.3">
      <c r="A5" s="5" t="s">
        <v>46</v>
      </c>
    </row>
    <row r="6" spans="1:8" x14ac:dyDescent="0.3">
      <c r="A6" s="3" t="s">
        <v>54</v>
      </c>
    </row>
    <row r="7" spans="1:8" ht="61.5" customHeight="1" x14ac:dyDescent="0.3">
      <c r="A7" s="101" t="s">
        <v>51</v>
      </c>
      <c r="B7" s="6"/>
    </row>
    <row r="9" spans="1:8" ht="19.5" x14ac:dyDescent="0.35">
      <c r="A9" s="7" t="s">
        <v>47</v>
      </c>
    </row>
    <row r="10" spans="1:8" ht="19.5" x14ac:dyDescent="0.35">
      <c r="A10" s="7"/>
    </row>
    <row r="11" spans="1:8" ht="19.5" x14ac:dyDescent="0.35">
      <c r="A11" s="7" t="s">
        <v>38</v>
      </c>
    </row>
    <row r="12" spans="1:8" ht="5.0999999999999996" customHeight="1" x14ac:dyDescent="0.35">
      <c r="A12" s="7"/>
    </row>
    <row r="13" spans="1:8" ht="16.5" thickBot="1" x14ac:dyDescent="0.35">
      <c r="A13" s="8" t="s">
        <v>14</v>
      </c>
      <c r="B13" s="9" t="s">
        <v>36</v>
      </c>
      <c r="C13" s="9" t="s">
        <v>4</v>
      </c>
      <c r="D13" s="9" t="s">
        <v>5</v>
      </c>
      <c r="E13" s="9" t="s">
        <v>6</v>
      </c>
      <c r="F13" s="9" t="s">
        <v>37</v>
      </c>
    </row>
    <row r="14" spans="1:8" ht="16.5" thickTop="1" x14ac:dyDescent="0.3">
      <c r="A14" s="10" t="s">
        <v>34</v>
      </c>
      <c r="B14" s="11">
        <f>_Parts-1</f>
        <v>4</v>
      </c>
      <c r="C14" s="12">
        <f ca="1">Example_3!R42</f>
        <v>12791.133333333337</v>
      </c>
      <c r="D14" s="13">
        <f ca="1">C14/B14</f>
        <v>3197.7833333333342</v>
      </c>
      <c r="E14" s="13">
        <f ca="1">D14/$D$16</f>
        <v>141.28645066273964</v>
      </c>
      <c r="F14" s="14">
        <f ca="1">1-_xlfn.F.DIST(E14,B14,$B$16,TRUE)</f>
        <v>0</v>
      </c>
    </row>
    <row r="15" spans="1:8" x14ac:dyDescent="0.3">
      <c r="A15" s="15" t="s">
        <v>16</v>
      </c>
      <c r="B15" s="11">
        <f>_Operator-1</f>
        <v>2</v>
      </c>
      <c r="C15" s="12">
        <f ca="1">Example_3!R43</f>
        <v>181.09999999999908</v>
      </c>
      <c r="D15" s="13">
        <f ca="1">C15/B15</f>
        <v>90.549999999999542</v>
      </c>
      <c r="E15" s="13">
        <f ca="1">D15/$D$16</f>
        <v>4.0007363770250244</v>
      </c>
      <c r="F15" s="11">
        <f ca="1">1-_xlfn.F.DIST(E15,B15,$B$16,TRUE)</f>
        <v>3.2282961371313368E-2</v>
      </c>
    </row>
    <row r="16" spans="1:8" ht="16.5" thickBot="1" x14ac:dyDescent="0.35">
      <c r="A16" s="16" t="s">
        <v>35</v>
      </c>
      <c r="B16" s="17">
        <f ca="1">B17-SUM(B14:B15)</f>
        <v>23</v>
      </c>
      <c r="C16" s="18">
        <f ca="1">C17-SUM(C14:C15)</f>
        <v>520.5666666666657</v>
      </c>
      <c r="D16" s="19">
        <f ca="1">C16/B16</f>
        <v>22.63333333333329</v>
      </c>
      <c r="E16" s="19"/>
      <c r="F16" s="17"/>
    </row>
    <row r="17" spans="1:13" ht="16.5" thickTop="1" x14ac:dyDescent="0.3">
      <c r="A17" s="20" t="s">
        <v>7</v>
      </c>
      <c r="B17" s="21">
        <f ca="1">_DataItems-1</f>
        <v>29</v>
      </c>
      <c r="C17" s="22">
        <f ca="1">Example_3!R41</f>
        <v>13492.800000000001</v>
      </c>
      <c r="D17" s="23"/>
      <c r="E17" s="23"/>
      <c r="F17" s="21"/>
    </row>
    <row r="18" spans="1:13" ht="16.5" customHeight="1" x14ac:dyDescent="0.3"/>
    <row r="19" spans="1:13" ht="19.5" x14ac:dyDescent="0.35">
      <c r="A19" s="7" t="s">
        <v>39</v>
      </c>
    </row>
    <row r="20" spans="1:13" ht="5.0999999999999996" customHeight="1" x14ac:dyDescent="0.35">
      <c r="A20" s="7"/>
    </row>
    <row r="21" spans="1:13" ht="16.5" thickBot="1" x14ac:dyDescent="0.35">
      <c r="A21" s="8" t="s">
        <v>14</v>
      </c>
      <c r="B21" s="9" t="s">
        <v>22</v>
      </c>
      <c r="C21" s="9" t="s">
        <v>40</v>
      </c>
    </row>
    <row r="22" spans="1:13" ht="16.5" thickTop="1" x14ac:dyDescent="0.3">
      <c r="A22" s="24" t="s">
        <v>21</v>
      </c>
      <c r="B22" s="13">
        <f ca="1">SUBTOTAL(9,B23:B25)</f>
        <v>29.424999999999915</v>
      </c>
      <c r="C22" s="25">
        <f ca="1">B22/$B$27</f>
        <v>5.267476206104349E-2</v>
      </c>
      <c r="M22" s="3" t="s">
        <v>55</v>
      </c>
    </row>
    <row r="23" spans="1:13" x14ac:dyDescent="0.3">
      <c r="A23" s="24" t="s">
        <v>18</v>
      </c>
      <c r="B23" s="13">
        <f ca="1">D16</f>
        <v>22.63333333333329</v>
      </c>
      <c r="C23" s="25">
        <f ca="1">B23/$B$27</f>
        <v>4.051675269266334E-2</v>
      </c>
    </row>
    <row r="24" spans="1:13" x14ac:dyDescent="0.3">
      <c r="A24" s="24" t="s">
        <v>23</v>
      </c>
      <c r="B24" s="13">
        <f ca="1">SUBTOTAL(9,B25)</f>
        <v>6.7916666666666261</v>
      </c>
      <c r="C24" s="25">
        <f ca="1">B24/$B$27</f>
        <v>1.215800936838015E-2</v>
      </c>
    </row>
    <row r="25" spans="1:13" x14ac:dyDescent="0.3">
      <c r="A25" s="26" t="s">
        <v>16</v>
      </c>
      <c r="B25" s="13">
        <f ca="1">IF((D15-D16)/(_Rep*_Parts)&lt;0,0,(D15-D16)/(_Rep*_Parts))</f>
        <v>6.7916666666666261</v>
      </c>
      <c r="C25" s="25">
        <f ca="1">B25/$B$27</f>
        <v>1.215800936838015E-2</v>
      </c>
    </row>
    <row r="26" spans="1:13" ht="16.5" thickBot="1" x14ac:dyDescent="0.35">
      <c r="A26" s="27" t="s">
        <v>19</v>
      </c>
      <c r="B26" s="28">
        <f ca="1">(D14-D16)/(_Rep*_Operator)</f>
        <v>529.19166666666683</v>
      </c>
      <c r="C26" s="29">
        <f ca="1">B26/$B$27</f>
        <v>0.9473252379389564</v>
      </c>
    </row>
    <row r="27" spans="1:13" ht="16.5" thickTop="1" x14ac:dyDescent="0.3">
      <c r="A27" s="20" t="s">
        <v>20</v>
      </c>
      <c r="B27" s="21">
        <f ca="1">SUBTOTAL(9,B22:B26)</f>
        <v>558.61666666666679</v>
      </c>
      <c r="C27" s="22"/>
    </row>
    <row r="28" spans="1:13" ht="16.5" customHeight="1" x14ac:dyDescent="0.3"/>
    <row r="29" spans="1:13" ht="36.75" customHeight="1" thickBot="1" x14ac:dyDescent="0.35">
      <c r="A29" s="30" t="s">
        <v>14</v>
      </c>
      <c r="B29" s="31" t="s">
        <v>41</v>
      </c>
      <c r="C29" s="31" t="s">
        <v>24</v>
      </c>
      <c r="D29" s="30" t="s">
        <v>42</v>
      </c>
      <c r="E29" s="31" t="s">
        <v>43</v>
      </c>
    </row>
    <row r="30" spans="1:13" ht="16.5" thickTop="1" x14ac:dyDescent="0.3">
      <c r="A30" s="24" t="s">
        <v>21</v>
      </c>
      <c r="B30" s="13">
        <f t="shared" ref="B30:B35" ca="1" si="0">B22^0.5</f>
        <v>5.4244815420462</v>
      </c>
      <c r="C30" s="11">
        <f t="shared" ref="C30:C35" ca="1" si="1">6*B30</f>
        <v>32.546889252277197</v>
      </c>
      <c r="D30" s="25">
        <f t="shared" ref="D30:D35" ca="1" si="2">C30/$C$35</f>
        <v>0.22950982998783184</v>
      </c>
      <c r="E30" s="25">
        <f t="shared" ref="E30:E35" ca="1" si="3">C30/_TolRange</f>
        <v>0.46146163692438957</v>
      </c>
    </row>
    <row r="31" spans="1:13" x14ac:dyDescent="0.3">
      <c r="A31" s="24" t="s">
        <v>18</v>
      </c>
      <c r="B31" s="13">
        <f t="shared" ca="1" si="0"/>
        <v>4.7574502975158124</v>
      </c>
      <c r="C31" s="11">
        <f t="shared" ca="1" si="1"/>
        <v>28.544701785094873</v>
      </c>
      <c r="D31" s="25">
        <f t="shared" ca="1" si="2"/>
        <v>0.20128773607118575</v>
      </c>
      <c r="E31" s="25">
        <f t="shared" ca="1" si="3"/>
        <v>0.40471716695157905</v>
      </c>
    </row>
    <row r="32" spans="1:13" x14ac:dyDescent="0.3">
      <c r="A32" s="24" t="s">
        <v>23</v>
      </c>
      <c r="B32" s="13">
        <f t="shared" ca="1" si="0"/>
        <v>2.6060826285186405</v>
      </c>
      <c r="C32" s="11">
        <f t="shared" ca="1" si="1"/>
        <v>15.636495771111843</v>
      </c>
      <c r="D32" s="25">
        <f t="shared" ca="1" si="2"/>
        <v>0.11026336367252793</v>
      </c>
      <c r="E32" s="25">
        <f t="shared" ca="1" si="3"/>
        <v>0.22169992586292134</v>
      </c>
    </row>
    <row r="33" spans="1:19" x14ac:dyDescent="0.3">
      <c r="A33" s="26" t="s">
        <v>16</v>
      </c>
      <c r="B33" s="13">
        <f t="shared" ca="1" si="0"/>
        <v>2.6060826285186405</v>
      </c>
      <c r="C33" s="11">
        <f t="shared" ca="1" si="1"/>
        <v>15.636495771111843</v>
      </c>
      <c r="D33" s="25">
        <f t="shared" ca="1" si="2"/>
        <v>0.11026336367252793</v>
      </c>
      <c r="E33" s="25">
        <f t="shared" ca="1" si="3"/>
        <v>0.22169992586292134</v>
      </c>
    </row>
    <row r="34" spans="1:19" ht="16.5" thickBot="1" x14ac:dyDescent="0.35">
      <c r="A34" s="27" t="s">
        <v>19</v>
      </c>
      <c r="B34" s="19">
        <f t="shared" ca="1" si="0"/>
        <v>23.004166289319567</v>
      </c>
      <c r="C34" s="17">
        <f t="shared" ca="1" si="1"/>
        <v>138.0249977359174</v>
      </c>
      <c r="D34" s="29">
        <f t="shared" ca="1" si="2"/>
        <v>0.97330634331589361</v>
      </c>
      <c r="E34" s="29">
        <f t="shared" ca="1" si="3"/>
        <v>1.9569686337149779</v>
      </c>
    </row>
    <row r="35" spans="1:19" ht="16.5" thickTop="1" x14ac:dyDescent="0.3">
      <c r="A35" s="20" t="s">
        <v>20</v>
      </c>
      <c r="B35" s="21">
        <f t="shared" ca="1" si="0"/>
        <v>23.63507280857554</v>
      </c>
      <c r="C35" s="32">
        <f t="shared" ca="1" si="1"/>
        <v>141.81043685145323</v>
      </c>
      <c r="D35" s="33">
        <f t="shared" ca="1" si="2"/>
        <v>1</v>
      </c>
      <c r="E35" s="34">
        <f t="shared" ca="1" si="3"/>
        <v>2.0106399667014494</v>
      </c>
    </row>
    <row r="36" spans="1:19" x14ac:dyDescent="0.3">
      <c r="A36" s="15"/>
      <c r="B36" s="35"/>
      <c r="D36" s="36"/>
      <c r="E36" s="37"/>
    </row>
    <row r="37" spans="1:19" x14ac:dyDescent="0.3">
      <c r="A37" s="15" t="s">
        <v>44</v>
      </c>
      <c r="B37" s="35" t="s">
        <v>45</v>
      </c>
      <c r="D37" s="38">
        <v>70.53</v>
      </c>
    </row>
    <row r="38" spans="1:19" x14ac:dyDescent="0.3">
      <c r="A38" s="15" t="s">
        <v>75</v>
      </c>
      <c r="B38" s="35"/>
      <c r="D38" s="38">
        <f ca="1">INT(B35/B30*1.41)</f>
        <v>6</v>
      </c>
    </row>
    <row r="39" spans="1:19" x14ac:dyDescent="0.3">
      <c r="A39" s="15"/>
      <c r="B39" s="35"/>
      <c r="D39" s="38"/>
    </row>
    <row r="40" spans="1:19" ht="19.5" x14ac:dyDescent="0.35">
      <c r="A40" s="39" t="s">
        <v>15</v>
      </c>
      <c r="B40" s="7" t="s">
        <v>29</v>
      </c>
      <c r="C40" s="7" t="s">
        <v>26</v>
      </c>
      <c r="D40" s="7" t="s">
        <v>48</v>
      </c>
      <c r="E40" s="7" t="s">
        <v>49</v>
      </c>
      <c r="F40" s="7"/>
      <c r="G40" s="7"/>
      <c r="I40" s="40">
        <v>5</v>
      </c>
      <c r="J40" s="41" t="s">
        <v>81</v>
      </c>
      <c r="K40" s="41"/>
      <c r="L40" s="40">
        <v>3</v>
      </c>
      <c r="M40" s="41" t="s">
        <v>27</v>
      </c>
      <c r="N40" s="40">
        <f ca="1">COUNT(_Val)</f>
        <v>30</v>
      </c>
      <c r="O40" s="41" t="s">
        <v>28</v>
      </c>
      <c r="P40" s="40">
        <f ca="1">_DataItems/(_Parts*_Operator)</f>
        <v>2</v>
      </c>
      <c r="Q40" s="41" t="s">
        <v>30</v>
      </c>
      <c r="R40" s="3">
        <f ca="1">AVERAGE(Example_3!_Val)</f>
        <v>75.8</v>
      </c>
      <c r="S40" s="3" t="s">
        <v>17</v>
      </c>
    </row>
    <row r="41" spans="1:19" x14ac:dyDescent="0.3">
      <c r="A41" s="42">
        <v>1</v>
      </c>
      <c r="B41" s="42">
        <v>1</v>
      </c>
      <c r="C41" s="43">
        <v>67</v>
      </c>
      <c r="D41" s="43">
        <f t="array" aca="1" ref="D41" ca="1">IFERROR(VLOOKUP(A41,$I$41:$J$58,2,0),"")</f>
        <v>58</v>
      </c>
      <c r="E41" s="43">
        <f t="array" aca="1" ref="E41" ca="1">IFERROR(VLOOKUP(B41,$L$41:$M$58,2,0),"")</f>
        <v>73.900000000000006</v>
      </c>
      <c r="I41" s="44">
        <v>1</v>
      </c>
      <c r="J41" s="3">
        <f t="array" aca="1" ref="J41" ca="1">SUM(IF($I41=_Part,_Val,0))/(_Rep*_Operator)</f>
        <v>58</v>
      </c>
      <c r="L41" s="44">
        <v>1</v>
      </c>
      <c r="M41" s="3">
        <f t="array" aca="1" ref="M41" ca="1">SUM(IF($L40=_Oper,_Val,0))/(_Parts*_Rep)</f>
        <v>73.900000000000006</v>
      </c>
      <c r="R41" s="3">
        <f t="array" aca="1" ref="R41" ca="1">SUM(IF(LEN(_Part)&gt;0,_Val-_GAve)^2,0)</f>
        <v>13492.800000000001</v>
      </c>
      <c r="S41" s="3" t="s">
        <v>31</v>
      </c>
    </row>
    <row r="42" spans="1:19" x14ac:dyDescent="0.3">
      <c r="A42" s="42">
        <v>2</v>
      </c>
      <c r="B42" s="42">
        <v>1</v>
      </c>
      <c r="C42" s="43">
        <v>110</v>
      </c>
      <c r="D42" s="43">
        <f t="array" aca="1" ref="D42" ca="1">IFERROR(VLOOKUP(A42,$I$41:$J$58,2,0),"")</f>
        <v>106.16666666666667</v>
      </c>
      <c r="E42" s="43">
        <f t="array" aca="1" ref="E42" ca="1">IFERROR(VLOOKUP(B42,$L$41:$M$58,2,0),"")</f>
        <v>73.900000000000006</v>
      </c>
      <c r="I42" s="44">
        <v>2</v>
      </c>
      <c r="J42" s="3">
        <f t="array" aca="1" ref="J42" ca="1">SUM(IF($I42=_Part,_Val,0))/(_Rep*_Operator)</f>
        <v>106.16666666666667</v>
      </c>
      <c r="L42" s="44">
        <v>2</v>
      </c>
      <c r="M42" s="3">
        <f t="array" aca="1" ref="M42" ca="1">SUM(IF($L42=_Oper,_Val,0))/(_Parts*_Rep)</f>
        <v>72.5</v>
      </c>
      <c r="R42" s="3">
        <f t="array" aca="1" ref="R42" ca="1">SUM(IF(LEN(_Part)&gt;0,(_Temp1-_GAve)^2,0))</f>
        <v>12791.133333333337</v>
      </c>
      <c r="S42" s="3" t="s">
        <v>32</v>
      </c>
    </row>
    <row r="43" spans="1:19" x14ac:dyDescent="0.3">
      <c r="A43" s="42">
        <v>3</v>
      </c>
      <c r="B43" s="42">
        <v>1</v>
      </c>
      <c r="C43" s="43">
        <v>87</v>
      </c>
      <c r="D43" s="43">
        <f t="array" aca="1" ref="D43" ca="1">IFERROR(VLOOKUP(A43,$I$41:$J$58,2,0),"")</f>
        <v>82</v>
      </c>
      <c r="E43" s="43">
        <f t="array" aca="1" ref="E43" ca="1">IFERROR(VLOOKUP(B43,$L$41:$M$58,2,0),"")</f>
        <v>73.900000000000006</v>
      </c>
      <c r="I43" s="44">
        <v>3</v>
      </c>
      <c r="J43" s="3">
        <f t="array" aca="1" ref="J43" ca="1">SUM(IF($I43=_Part,_Val,0))/(_Rep*_Operator)</f>
        <v>82</v>
      </c>
      <c r="L43" s="44">
        <v>3</v>
      </c>
      <c r="M43" s="3">
        <f t="array" aca="1" ref="M43" ca="1">SUM(IF($L43=_Oper,_Val,0))/(_Parts*_Rep)</f>
        <v>73.900000000000006</v>
      </c>
      <c r="R43" s="3">
        <f t="array" aca="1" ref="R43" ca="1">SUM(IF(NOT(ISBLANK(_Part)),_Temp2-_GAve,0)^2)</f>
        <v>181.09999999999908</v>
      </c>
      <c r="S43" s="3" t="s">
        <v>33</v>
      </c>
    </row>
    <row r="44" spans="1:19" x14ac:dyDescent="0.3">
      <c r="A44" s="42">
        <v>4</v>
      </c>
      <c r="B44" s="42">
        <v>1</v>
      </c>
      <c r="C44" s="43">
        <v>89</v>
      </c>
      <c r="D44" s="43">
        <f t="array" aca="1" ref="D44" ca="1">IFERROR(VLOOKUP(A44,$I$41:$J$58,2,0),"")</f>
        <v>84.833333333333329</v>
      </c>
      <c r="E44" s="43">
        <f t="array" aca="1" ref="E44" ca="1">IFERROR(VLOOKUP(B44,$L$41:$M$58,2,0),"")</f>
        <v>73.900000000000006</v>
      </c>
      <c r="I44" s="44">
        <v>4</v>
      </c>
      <c r="J44" s="3">
        <f t="array" aca="1" ref="J44" ca="1">SUM(IF($I44=_Part,_Val,0))/(_Rep*_Operator)</f>
        <v>84.833333333333329</v>
      </c>
      <c r="L44" s="44" t="s">
        <v>78</v>
      </c>
      <c r="M44" s="3">
        <f t="array" aca="1" ref="M44" ca="1">SUM(IF($L44=_Oper,_Val,0))/(_Parts*_Rep)</f>
        <v>0</v>
      </c>
    </row>
    <row r="45" spans="1:19" x14ac:dyDescent="0.3">
      <c r="A45" s="42">
        <v>5</v>
      </c>
      <c r="B45" s="42">
        <v>1</v>
      </c>
      <c r="C45" s="43">
        <v>56</v>
      </c>
      <c r="D45" s="43">
        <f t="array" aca="1" ref="D45" ca="1">IFERROR(VLOOKUP(A45,$I$41:$J$58,2,0),"")</f>
        <v>48</v>
      </c>
      <c r="E45" s="43">
        <f t="array" aca="1" ref="E45" ca="1">IFERROR(VLOOKUP(B45,$L$41:$M$58,2,0),"")</f>
        <v>73.900000000000006</v>
      </c>
      <c r="I45" s="44">
        <v>5</v>
      </c>
      <c r="J45" s="3">
        <f t="array" aca="1" ref="J45" ca="1">SUM(IF($I45=_Part,_Val,0))/(_Rep*_Operator)</f>
        <v>48</v>
      </c>
      <c r="L45" s="44" t="s">
        <v>78</v>
      </c>
      <c r="M45" s="3">
        <f t="array" aca="1" ref="M45" ca="1">SUM(IF($L45=_Oper,_Val,0))/(_Parts*_Rep)</f>
        <v>0</v>
      </c>
    </row>
    <row r="46" spans="1:19" x14ac:dyDescent="0.3">
      <c r="A46" s="42">
        <v>1</v>
      </c>
      <c r="B46" s="42">
        <v>1</v>
      </c>
      <c r="C46" s="43">
        <v>62</v>
      </c>
      <c r="D46" s="43">
        <f t="array" aca="1" ref="D46" ca="1">IFERROR(VLOOKUP(A46,$I$41:$J$58,2,0),"")</f>
        <v>58</v>
      </c>
      <c r="E46" s="43">
        <f t="array" aca="1" ref="E46" ca="1">IFERROR(VLOOKUP(B46,$L$41:$M$58,2,0),"")</f>
        <v>73.900000000000006</v>
      </c>
      <c r="I46" s="44" t="s">
        <v>78</v>
      </c>
      <c r="J46" s="3">
        <f t="array" aca="1" ref="J46" ca="1">SUM(IF($I46=_Part,_Val,0))/(_Rep*_Operator)</f>
        <v>0</v>
      </c>
      <c r="L46" s="44" t="s">
        <v>78</v>
      </c>
      <c r="M46" s="3">
        <f t="array" aca="1" ref="M46" ca="1">SUM(IF($L46=_Oper,_Val,0))/(_Parts*_Rep)</f>
        <v>0</v>
      </c>
    </row>
    <row r="47" spans="1:19" x14ac:dyDescent="0.3">
      <c r="A47" s="42">
        <v>2</v>
      </c>
      <c r="B47" s="42">
        <v>1</v>
      </c>
      <c r="C47" s="43">
        <v>113</v>
      </c>
      <c r="D47" s="43">
        <f t="array" aca="1" ref="D47" ca="1">IFERROR(VLOOKUP(A47,$I$41:$J$58,2,0),"")</f>
        <v>106.16666666666667</v>
      </c>
      <c r="E47" s="43">
        <f t="array" aca="1" ref="E47" ca="1">IFERROR(VLOOKUP(B47,$L$41:$M$58,2,0),"")</f>
        <v>73.900000000000006</v>
      </c>
      <c r="I47" s="44" t="s">
        <v>78</v>
      </c>
      <c r="J47" s="3">
        <f t="array" aca="1" ref="J47" ca="1">SUM(IF($I47=_Part,_Val,0))/(_Rep*_Operator)</f>
        <v>0</v>
      </c>
      <c r="L47" s="44" t="s">
        <v>78</v>
      </c>
      <c r="M47" s="3">
        <f t="array" aca="1" ref="M47" ca="1">SUM(IF($L47=_Oper,_Val,0))/(_Parts*_Rep)</f>
        <v>0</v>
      </c>
    </row>
    <row r="48" spans="1:19" x14ac:dyDescent="0.3">
      <c r="A48" s="42">
        <v>3</v>
      </c>
      <c r="B48" s="42">
        <v>1</v>
      </c>
      <c r="C48" s="43">
        <v>83</v>
      </c>
      <c r="D48" s="43">
        <f t="array" aca="1" ref="D48" ca="1">IFERROR(VLOOKUP(A48,$I$41:$J$58,2,0),"")</f>
        <v>82</v>
      </c>
      <c r="E48" s="43">
        <f t="array" aca="1" ref="E48" ca="1">IFERROR(VLOOKUP(B48,$L$41:$M$58,2,0),"")</f>
        <v>73.900000000000006</v>
      </c>
      <c r="I48" s="44" t="s">
        <v>78</v>
      </c>
      <c r="J48" s="3">
        <f t="array" aca="1" ref="J48" ca="1">SUM(IF($I48=_Part,_Val,0))/(_Rep*_Operator)</f>
        <v>0</v>
      </c>
      <c r="L48" s="44" t="s">
        <v>78</v>
      </c>
      <c r="M48" s="3">
        <f t="array" aca="1" ref="M48" ca="1">SUM(IF($L48=_Oper,_Val,0))/(_Parts*_Rep)</f>
        <v>0</v>
      </c>
    </row>
    <row r="49" spans="1:13" x14ac:dyDescent="0.3">
      <c r="A49" s="42">
        <v>4</v>
      </c>
      <c r="B49" s="42">
        <v>1</v>
      </c>
      <c r="C49" s="43">
        <v>96</v>
      </c>
      <c r="D49" s="43">
        <f t="array" aca="1" ref="D49" ca="1">IFERROR(VLOOKUP(A49,$I$41:$J$58,2,0),"")</f>
        <v>84.833333333333329</v>
      </c>
      <c r="E49" s="43">
        <f t="array" aca="1" ref="E49" ca="1">IFERROR(VLOOKUP(B49,$L$41:$M$58,2,0),"")</f>
        <v>73.900000000000006</v>
      </c>
      <c r="I49" s="44" t="s">
        <v>78</v>
      </c>
      <c r="J49" s="3">
        <f t="array" aca="1" ref="J49" ca="1">SUM(IF($I49=_Part,_Val,0))/(_Rep*_Operator)</f>
        <v>0</v>
      </c>
      <c r="L49" s="44" t="s">
        <v>78</v>
      </c>
      <c r="M49" s="3">
        <f t="array" aca="1" ref="M49" ca="1">SUM(IF($L49=_Oper,_Val,0))/(_Parts*_Rep)</f>
        <v>0</v>
      </c>
    </row>
    <row r="50" spans="1:13" x14ac:dyDescent="0.3">
      <c r="A50" s="42">
        <v>5</v>
      </c>
      <c r="B50" s="42">
        <v>1</v>
      </c>
      <c r="C50" s="43">
        <v>47</v>
      </c>
      <c r="D50" s="43">
        <f t="array" aca="1" ref="D50" ca="1">IFERROR(VLOOKUP(A50,$I$41:$J$58,2,0),"")</f>
        <v>48</v>
      </c>
      <c r="E50" s="43">
        <f t="array" aca="1" ref="E50" ca="1">IFERROR(VLOOKUP(B50,$L$41:$M$58,2,0),"")</f>
        <v>73.900000000000006</v>
      </c>
      <c r="I50" s="44" t="s">
        <v>78</v>
      </c>
      <c r="J50" s="3">
        <f t="array" aca="1" ref="J50" ca="1">SUM(IF($I50=_Part,_Val,0))/(_Rep*_Operator)</f>
        <v>0</v>
      </c>
      <c r="L50" s="44" t="s">
        <v>78</v>
      </c>
      <c r="M50" s="3">
        <f t="array" aca="1" ref="M50" ca="1">SUM(IF($L50=_Oper,_Val,0))/(_Parts*_Rep)</f>
        <v>0</v>
      </c>
    </row>
    <row r="51" spans="1:13" x14ac:dyDescent="0.3">
      <c r="A51" s="42">
        <v>1</v>
      </c>
      <c r="B51" s="42">
        <v>2</v>
      </c>
      <c r="C51" s="43">
        <v>55</v>
      </c>
      <c r="D51" s="43">
        <f t="array" aca="1" ref="D51" ca="1">IFERROR(VLOOKUP(A51,$I$41:$J$58,2,0),"")</f>
        <v>58</v>
      </c>
      <c r="E51" s="43">
        <f t="array" aca="1" ref="E51" ca="1">IFERROR(VLOOKUP(B51,$L$41:$M$58,2,0),"")</f>
        <v>72.5</v>
      </c>
      <c r="I51" s="44" t="s">
        <v>78</v>
      </c>
      <c r="J51" s="3">
        <f t="array" aca="1" ref="J51" ca="1">SUM(IF($I51=_Part,_Val,0))/(_Rep*_Operator)</f>
        <v>0</v>
      </c>
      <c r="L51" s="44" t="s">
        <v>78</v>
      </c>
      <c r="M51" s="3">
        <f t="array" aca="1" ref="M51" ca="1">SUM(IF($L51=_Oper,_Val,0))/(_Parts*_Rep)</f>
        <v>0</v>
      </c>
    </row>
    <row r="52" spans="1:13" x14ac:dyDescent="0.3">
      <c r="A52" s="42">
        <v>2</v>
      </c>
      <c r="B52" s="42">
        <v>2</v>
      </c>
      <c r="C52" s="43">
        <v>106</v>
      </c>
      <c r="D52" s="43">
        <f t="array" aca="1" ref="D52" ca="1">IFERROR(VLOOKUP(A52,$I$41:$J$58,2,0),"")</f>
        <v>106.16666666666667</v>
      </c>
      <c r="E52" s="43">
        <f t="array" aca="1" ref="E52" ca="1">IFERROR(VLOOKUP(B52,$L$41:$M$58,2,0),"")</f>
        <v>72.5</v>
      </c>
      <c r="I52" s="44" t="s">
        <v>78</v>
      </c>
      <c r="J52" s="3">
        <f t="array" aca="1" ref="J52" ca="1">SUM(IF($I52=_Part,_Val,0))/(_Rep*_Operator)</f>
        <v>0</v>
      </c>
      <c r="L52" s="44" t="s">
        <v>78</v>
      </c>
      <c r="M52" s="3">
        <f t="array" aca="1" ref="M52" ca="1">SUM(IF($L52=_Oper,_Val,0))/(_Parts*_Rep)</f>
        <v>0</v>
      </c>
    </row>
    <row r="53" spans="1:13" x14ac:dyDescent="0.3">
      <c r="A53" s="42">
        <v>3</v>
      </c>
      <c r="B53" s="42">
        <v>2</v>
      </c>
      <c r="C53" s="43">
        <v>82</v>
      </c>
      <c r="D53" s="43">
        <f t="array" aca="1" ref="D53" ca="1">IFERROR(VLOOKUP(A53,$I$41:$J$58,2,0),"")</f>
        <v>82</v>
      </c>
      <c r="E53" s="43">
        <f t="array" aca="1" ref="E53" ca="1">IFERROR(VLOOKUP(B53,$L$41:$M$58,2,0),"")</f>
        <v>72.5</v>
      </c>
      <c r="I53" s="44" t="s">
        <v>78</v>
      </c>
      <c r="J53" s="3">
        <f t="array" aca="1" ref="J53" ca="1">SUM(IF($I53=_Part,_Val,0))/(_Rep*_Operator)</f>
        <v>0</v>
      </c>
      <c r="L53" s="44" t="s">
        <v>78</v>
      </c>
      <c r="M53" s="3">
        <f t="array" aca="1" ref="M53" ca="1">SUM(IF($L53=_Oper,_Val,0))/(_Parts*_Rep)</f>
        <v>0</v>
      </c>
    </row>
    <row r="54" spans="1:13" x14ac:dyDescent="0.3">
      <c r="A54" s="42">
        <v>4</v>
      </c>
      <c r="B54" s="42">
        <v>2</v>
      </c>
      <c r="C54" s="43">
        <v>84</v>
      </c>
      <c r="D54" s="43">
        <f t="array" aca="1" ref="D54" ca="1">IFERROR(VLOOKUP(A54,$I$41:$J$58,2,0),"")</f>
        <v>84.833333333333329</v>
      </c>
      <c r="E54" s="43">
        <f t="array" aca="1" ref="E54" ca="1">IFERROR(VLOOKUP(B54,$L$41:$M$58,2,0),"")</f>
        <v>72.5</v>
      </c>
      <c r="I54" s="44" t="s">
        <v>78</v>
      </c>
      <c r="J54" s="3">
        <f t="array" aca="1" ref="J54" ca="1">SUM(IF($I54=_Part,_Val,0))/(_Rep*_Operator)</f>
        <v>0</v>
      </c>
      <c r="L54" s="44" t="s">
        <v>78</v>
      </c>
      <c r="M54" s="3">
        <f t="array" aca="1" ref="M54" ca="1">SUM(IF($L54=_Oper,_Val,0))/(_Parts*_Rep)</f>
        <v>0</v>
      </c>
    </row>
    <row r="55" spans="1:13" x14ac:dyDescent="0.3">
      <c r="A55" s="42">
        <v>5</v>
      </c>
      <c r="B55" s="42">
        <v>2</v>
      </c>
      <c r="C55" s="43">
        <v>43</v>
      </c>
      <c r="D55" s="43">
        <f t="array" aca="1" ref="D55" ca="1">IFERROR(VLOOKUP(A55,$I$41:$J$58,2,0),"")</f>
        <v>48</v>
      </c>
      <c r="E55" s="43">
        <f t="array" aca="1" ref="E55" ca="1">IFERROR(VLOOKUP(B55,$L$41:$M$58,2,0),"")</f>
        <v>72.5</v>
      </c>
      <c r="I55" s="44" t="s">
        <v>78</v>
      </c>
      <c r="J55" s="3">
        <f t="array" aca="1" ref="J55" ca="1">SUM(IF($I55=_Part,_Val,0))/(_Rep*_Operator)</f>
        <v>0</v>
      </c>
      <c r="L55" s="44" t="s">
        <v>78</v>
      </c>
      <c r="M55" s="3">
        <f t="array" aca="1" ref="M55" ca="1">SUM(IF($L55=_Oper,_Val,0))/(_Parts*_Rep)</f>
        <v>0</v>
      </c>
    </row>
    <row r="56" spans="1:13" x14ac:dyDescent="0.3">
      <c r="A56" s="42">
        <v>1</v>
      </c>
      <c r="B56" s="42">
        <v>2</v>
      </c>
      <c r="C56" s="43">
        <v>57</v>
      </c>
      <c r="D56" s="43">
        <f t="array" aca="1" ref="D56" ca="1">IFERROR(VLOOKUP(A56,$I$41:$J$58,2,0),"")</f>
        <v>58</v>
      </c>
      <c r="E56" s="43">
        <f t="array" aca="1" ref="E56" ca="1">IFERROR(VLOOKUP(B56,$L$41:$M$58,2,0),"")</f>
        <v>72.5</v>
      </c>
      <c r="I56" s="44" t="s">
        <v>78</v>
      </c>
      <c r="J56" s="3">
        <f t="array" aca="1" ref="J56" ca="1">SUM(IF($I56=_Part,_Val,0))/(_Rep*_Operator)</f>
        <v>0</v>
      </c>
      <c r="L56" s="44" t="s">
        <v>78</v>
      </c>
      <c r="M56" s="3">
        <f t="array" aca="1" ref="M56" ca="1">SUM(IF($L56=_Oper,_Val,0))/(_Parts*_Rep)</f>
        <v>0</v>
      </c>
    </row>
    <row r="57" spans="1:13" x14ac:dyDescent="0.3">
      <c r="A57" s="42">
        <v>2</v>
      </c>
      <c r="B57" s="42">
        <v>2</v>
      </c>
      <c r="C57" s="43">
        <v>99</v>
      </c>
      <c r="D57" s="43">
        <f t="array" aca="1" ref="D57" ca="1">IFERROR(VLOOKUP(A57,$I$41:$J$58,2,0),"")</f>
        <v>106.16666666666667</v>
      </c>
      <c r="E57" s="43">
        <f t="array" aca="1" ref="E57" ca="1">IFERROR(VLOOKUP(B57,$L$41:$M$58,2,0),"")</f>
        <v>72.5</v>
      </c>
      <c r="I57" s="44" t="s">
        <v>78</v>
      </c>
      <c r="J57" s="3">
        <f t="array" aca="1" ref="J57" ca="1">SUM(IF($I57=_Part,_Val,0))/(_Rep*_Operator)</f>
        <v>0</v>
      </c>
      <c r="L57" s="44" t="s">
        <v>78</v>
      </c>
      <c r="M57" s="3">
        <f t="array" aca="1" ref="M57" ca="1">SUM(IF($L57=_Oper,_Val,0))/(_Parts*_Rep)</f>
        <v>0</v>
      </c>
    </row>
    <row r="58" spans="1:13" x14ac:dyDescent="0.3">
      <c r="A58" s="42">
        <v>3</v>
      </c>
      <c r="B58" s="42">
        <v>2</v>
      </c>
      <c r="C58" s="43">
        <v>79</v>
      </c>
      <c r="D58" s="43">
        <f t="array" aca="1" ref="D58" ca="1">IFERROR(VLOOKUP(A58,$I$41:$J$58,2,0),"")</f>
        <v>82</v>
      </c>
      <c r="E58" s="43">
        <f t="array" aca="1" ref="E58" ca="1">IFERROR(VLOOKUP(B58,$L$41:$M$58,2,0),"")</f>
        <v>72.5</v>
      </c>
      <c r="I58" s="44" t="s">
        <v>78</v>
      </c>
      <c r="J58" s="3">
        <f t="array" aca="1" ref="J58" ca="1">SUM(IF($I58=_Part,_Val,0))/(_Rep*_Operator)</f>
        <v>0</v>
      </c>
      <c r="L58" s="44" t="s">
        <v>78</v>
      </c>
      <c r="M58" s="3">
        <f t="array" aca="1" ref="M58" ca="1">SUM(IF($L58=_Oper,_Val,0))/(_Parts*_Rep)</f>
        <v>0</v>
      </c>
    </row>
    <row r="59" spans="1:13" x14ac:dyDescent="0.3">
      <c r="A59" s="42">
        <v>4</v>
      </c>
      <c r="B59" s="42">
        <v>2</v>
      </c>
      <c r="C59" s="43">
        <v>78</v>
      </c>
      <c r="D59" s="43">
        <f t="array" aca="1" ref="D59" ca="1">IFERROR(VLOOKUP(A59,$I$41:$J$58,2,0),"")</f>
        <v>84.833333333333329</v>
      </c>
      <c r="E59" s="43">
        <f t="array" aca="1" ref="E59" ca="1">IFERROR(VLOOKUP(B59,$L$41:$M$58,2,0),"")</f>
        <v>72.5</v>
      </c>
      <c r="L59" s="44" t="s">
        <v>78</v>
      </c>
    </row>
    <row r="60" spans="1:13" x14ac:dyDescent="0.3">
      <c r="A60" s="42">
        <v>5</v>
      </c>
      <c r="B60" s="42">
        <v>2</v>
      </c>
      <c r="C60" s="43">
        <v>42</v>
      </c>
      <c r="D60" s="43">
        <f t="array" aca="1" ref="D60" ca="1">IFERROR(VLOOKUP(A60,$I$41:$J$58,2,0),"")</f>
        <v>48</v>
      </c>
      <c r="E60" s="43">
        <f t="array" aca="1" ref="E60" ca="1">IFERROR(VLOOKUP(B60,$L$41:$M$58,2,0),"")</f>
        <v>72.5</v>
      </c>
      <c r="L60" s="44" t="s">
        <v>78</v>
      </c>
    </row>
    <row r="61" spans="1:13" x14ac:dyDescent="0.3">
      <c r="A61" s="42">
        <v>1</v>
      </c>
      <c r="B61" s="42">
        <v>3</v>
      </c>
      <c r="C61" s="43">
        <v>52</v>
      </c>
      <c r="D61" s="43">
        <f t="array" aca="1" ref="D61" ca="1">IFERROR(VLOOKUP(A61,$I$41:$J$58,2,0),"")</f>
        <v>58</v>
      </c>
      <c r="E61" s="43">
        <f t="array" aca="1" ref="E61" ca="1">IFERROR(VLOOKUP(B61,$L$41:$M$58,2,0),"")</f>
        <v>73.900000000000006</v>
      </c>
    </row>
    <row r="62" spans="1:13" x14ac:dyDescent="0.3">
      <c r="A62" s="42">
        <v>2</v>
      </c>
      <c r="B62" s="42">
        <v>3</v>
      </c>
      <c r="C62" s="43">
        <v>106</v>
      </c>
      <c r="D62" s="43">
        <f t="array" aca="1" ref="D62" ca="1">IFERROR(VLOOKUP(A62,$I$41:$J$58,2,0),"")</f>
        <v>106.16666666666667</v>
      </c>
      <c r="E62" s="43">
        <f t="array" aca="1" ref="E62" ca="1">IFERROR(VLOOKUP(B62,$L$41:$M$58,2,0),"")</f>
        <v>73.900000000000006</v>
      </c>
    </row>
    <row r="63" spans="1:13" x14ac:dyDescent="0.3">
      <c r="A63" s="42">
        <v>3</v>
      </c>
      <c r="B63" s="42">
        <v>3</v>
      </c>
      <c r="C63" s="43">
        <v>80</v>
      </c>
      <c r="D63" s="43">
        <f t="array" aca="1" ref="D63" ca="1">IFERROR(VLOOKUP(A63,$I$41:$J$58,2,0),"")</f>
        <v>82</v>
      </c>
      <c r="E63" s="43">
        <f t="array" aca="1" ref="E63" ca="1">IFERROR(VLOOKUP(B63,$L$41:$M$58,2,0),"")</f>
        <v>73.900000000000006</v>
      </c>
    </row>
    <row r="64" spans="1:13" x14ac:dyDescent="0.3">
      <c r="A64" s="42">
        <v>4</v>
      </c>
      <c r="B64" s="42">
        <v>3</v>
      </c>
      <c r="C64" s="43">
        <v>80</v>
      </c>
      <c r="D64" s="43">
        <f t="array" aca="1" ref="D64" ca="1">IFERROR(VLOOKUP(A64,$I$41:$J$58,2,0),"")</f>
        <v>84.833333333333329</v>
      </c>
      <c r="E64" s="43">
        <f t="array" aca="1" ref="E64" ca="1">IFERROR(VLOOKUP(B64,$L$41:$M$58,2,0),"")</f>
        <v>73.900000000000006</v>
      </c>
    </row>
    <row r="65" spans="1:5" x14ac:dyDescent="0.3">
      <c r="A65" s="42">
        <v>5</v>
      </c>
      <c r="B65" s="42">
        <v>3</v>
      </c>
      <c r="C65" s="43">
        <v>46</v>
      </c>
      <c r="D65" s="43">
        <f t="array" aca="1" ref="D65" ca="1">IFERROR(VLOOKUP(A65,$I$41:$J$58,2,0),"")</f>
        <v>48</v>
      </c>
      <c r="E65" s="43">
        <f t="array" aca="1" ref="E65" ca="1">IFERROR(VLOOKUP(B65,$L$41:$M$58,2,0),"")</f>
        <v>73.900000000000006</v>
      </c>
    </row>
    <row r="66" spans="1:5" x14ac:dyDescent="0.3">
      <c r="A66" s="42">
        <v>1</v>
      </c>
      <c r="B66" s="42">
        <v>3</v>
      </c>
      <c r="C66" s="43">
        <v>55</v>
      </c>
      <c r="D66" s="43">
        <f t="array" aca="1" ref="D66" ca="1">IFERROR(VLOOKUP(A66,$I$41:$J$58,2,0),"")</f>
        <v>58</v>
      </c>
      <c r="E66" s="43">
        <f t="array" aca="1" ref="E66" ca="1">IFERROR(VLOOKUP(B66,$L$41:$M$58,2,0),"")</f>
        <v>73.900000000000006</v>
      </c>
    </row>
    <row r="67" spans="1:5" x14ac:dyDescent="0.3">
      <c r="A67" s="42">
        <v>2</v>
      </c>
      <c r="B67" s="42">
        <v>3</v>
      </c>
      <c r="C67" s="43">
        <v>103</v>
      </c>
      <c r="D67" s="43">
        <f t="array" aca="1" ref="D67" ca="1">IFERROR(VLOOKUP(A67,$I$41:$J$58,2,0),"")</f>
        <v>106.16666666666667</v>
      </c>
      <c r="E67" s="43">
        <f t="array" aca="1" ref="E67" ca="1">IFERROR(VLOOKUP(B67,$L$41:$M$58,2,0),"")</f>
        <v>73.900000000000006</v>
      </c>
    </row>
    <row r="68" spans="1:5" x14ac:dyDescent="0.3">
      <c r="A68" s="42">
        <v>3</v>
      </c>
      <c r="B68" s="42">
        <v>3</v>
      </c>
      <c r="C68" s="43">
        <v>81</v>
      </c>
      <c r="D68" s="43">
        <f t="array" aca="1" ref="D68" ca="1">IFERROR(VLOOKUP(A68,$I$41:$J$58,2,0),"")</f>
        <v>82</v>
      </c>
      <c r="E68" s="43">
        <f t="array" aca="1" ref="E68" ca="1">IFERROR(VLOOKUP(B68,$L$41:$M$58,2,0),"")</f>
        <v>73.900000000000006</v>
      </c>
    </row>
    <row r="69" spans="1:5" x14ac:dyDescent="0.3">
      <c r="A69" s="42">
        <v>4</v>
      </c>
      <c r="B69" s="42">
        <v>3</v>
      </c>
      <c r="C69" s="43">
        <v>82</v>
      </c>
      <c r="D69" s="43">
        <f t="array" aca="1" ref="D69" ca="1">IFERROR(VLOOKUP(A69,$I$41:$J$58,2,0),"")</f>
        <v>84.833333333333329</v>
      </c>
      <c r="E69" s="43">
        <f t="array" aca="1" ref="E69" ca="1">IFERROR(VLOOKUP(B69,$L$41:$M$58,2,0),"")</f>
        <v>73.900000000000006</v>
      </c>
    </row>
    <row r="70" spans="1:5" x14ac:dyDescent="0.3">
      <c r="A70" s="42">
        <v>5</v>
      </c>
      <c r="B70" s="42">
        <v>3</v>
      </c>
      <c r="C70" s="43">
        <v>54</v>
      </c>
      <c r="D70" s="43">
        <f t="array" aca="1" ref="D70" ca="1">IFERROR(VLOOKUP(A70,$I$41:$J$58,2,0),"")</f>
        <v>48</v>
      </c>
      <c r="E70" s="43">
        <f t="array" aca="1" ref="E70" ca="1">IFERROR(VLOOKUP(B70,$L$41:$M$58,2,0),"")</f>
        <v>73.900000000000006</v>
      </c>
    </row>
    <row r="71" spans="1:5" x14ac:dyDescent="0.3">
      <c r="A71" s="42"/>
      <c r="B71" s="42"/>
      <c r="C71" s="43"/>
      <c r="D71" s="43" t="str">
        <f t="array" ref="D71">IFERROR(VLOOKUP(A71,$I$41:$J$58,2,0),"")</f>
        <v/>
      </c>
      <c r="E71" s="43" t="str">
        <f t="array" ref="E71">IFERROR(VLOOKUP(B71,$L$41:$M$58,2,0),"")</f>
        <v/>
      </c>
    </row>
    <row r="72" spans="1:5" x14ac:dyDescent="0.3">
      <c r="A72" s="42"/>
      <c r="B72" s="42"/>
      <c r="C72" s="43"/>
      <c r="D72" s="43" t="str">
        <f t="array" ref="D72">IFERROR(VLOOKUP(A72,$I$41:$J$58,2,0),"")</f>
        <v/>
      </c>
      <c r="E72" s="43" t="str">
        <f t="array" ref="E72">IFERROR(VLOOKUP(B72,$L$41:$M$58,2,0),"")</f>
        <v/>
      </c>
    </row>
    <row r="73" spans="1:5" x14ac:dyDescent="0.3">
      <c r="A73" s="42"/>
      <c r="B73" s="42"/>
      <c r="C73" s="43"/>
      <c r="D73" s="43" t="str">
        <f t="array" ref="D73">IFERROR(VLOOKUP(A73,$I$41:$J$58,2,0),"")</f>
        <v/>
      </c>
      <c r="E73" s="43" t="str">
        <f t="array" ref="E73">IFERROR(VLOOKUP(B73,$L$41:$M$58,2,0),"")</f>
        <v/>
      </c>
    </row>
    <row r="74" spans="1:5" x14ac:dyDescent="0.3">
      <c r="A74" s="42"/>
      <c r="B74" s="42"/>
      <c r="C74" s="43"/>
      <c r="D74" s="43" t="str">
        <f t="array" ref="D74">IFERROR(VLOOKUP(A74,$I$41:$J$58,2,0),"")</f>
        <v/>
      </c>
      <c r="E74" s="43" t="str">
        <f t="array" ref="E74">IFERROR(VLOOKUP(B74,$L$41:$M$58,2,0),"")</f>
        <v/>
      </c>
    </row>
    <row r="75" spans="1:5" x14ac:dyDescent="0.3">
      <c r="A75" s="42"/>
      <c r="B75" s="42"/>
      <c r="C75" s="43"/>
      <c r="D75" s="43" t="str">
        <f t="array" ref="D75">IFERROR(VLOOKUP(A75,$I$41:$J$58,2,0),"")</f>
        <v/>
      </c>
      <c r="E75" s="43" t="str">
        <f t="array" ref="E75">IFERROR(VLOOKUP(B75,$L$41:$M$58,2,0),"")</f>
        <v/>
      </c>
    </row>
    <row r="76" spans="1:5" x14ac:dyDescent="0.3">
      <c r="A76" s="42"/>
      <c r="B76" s="42"/>
      <c r="C76" s="43"/>
      <c r="D76" s="43" t="str">
        <f t="array" ref="D76">IFERROR(VLOOKUP(A76,$I$41:$J$58,2,0),"")</f>
        <v/>
      </c>
      <c r="E76" s="43" t="str">
        <f t="array" ref="E76">IFERROR(VLOOKUP(B76,$L$41:$M$58,2,0),"")</f>
        <v/>
      </c>
    </row>
    <row r="77" spans="1:5" x14ac:dyDescent="0.3">
      <c r="A77" s="42"/>
      <c r="B77" s="42"/>
      <c r="C77" s="43"/>
      <c r="D77" s="43" t="str">
        <f t="array" ref="D77">IFERROR(VLOOKUP(A77,$I$41:$J$58,2,0),"")</f>
        <v/>
      </c>
      <c r="E77" s="43" t="str">
        <f t="array" ref="E77">IFERROR(VLOOKUP(B77,$L$41:$M$58,2,0),"")</f>
        <v/>
      </c>
    </row>
    <row r="78" spans="1:5" x14ac:dyDescent="0.3">
      <c r="A78" s="42"/>
      <c r="B78" s="42"/>
      <c r="C78" s="43"/>
      <c r="D78" s="43" t="str">
        <f t="array" ref="D78">IFERROR(VLOOKUP(A78,$I$41:$J$58,2,0),"")</f>
        <v/>
      </c>
      <c r="E78" s="43" t="str">
        <f t="array" ref="E78">IFERROR(VLOOKUP(B78,$L$41:$M$58,2,0),"")</f>
        <v/>
      </c>
    </row>
    <row r="79" spans="1:5" x14ac:dyDescent="0.3">
      <c r="A79" s="42"/>
      <c r="B79" s="42"/>
      <c r="C79" s="43"/>
      <c r="D79" s="43" t="str">
        <f t="array" ref="D79">IFERROR(VLOOKUP(A79,$I$41:$J$58,2,0),"")</f>
        <v/>
      </c>
      <c r="E79" s="43" t="str">
        <f t="array" ref="E79">IFERROR(VLOOKUP(B79,$L$41:$M$58,2,0),"")</f>
        <v/>
      </c>
    </row>
    <row r="80" spans="1:5" x14ac:dyDescent="0.3">
      <c r="A80" s="42"/>
      <c r="B80" s="42"/>
      <c r="C80" s="43"/>
      <c r="D80" s="43" t="str">
        <f t="array" ref="D80">IFERROR(VLOOKUP(A80,$I$41:$J$58,2,0),"")</f>
        <v/>
      </c>
      <c r="E80" s="43" t="str">
        <f t="array" ref="E80">IFERROR(VLOOKUP(B80,$L$41:$M$58,2,0),"")</f>
        <v/>
      </c>
    </row>
    <row r="81" spans="1:5" x14ac:dyDescent="0.3">
      <c r="A81" s="42"/>
      <c r="B81" s="42"/>
      <c r="C81" s="43"/>
      <c r="D81" s="43" t="str">
        <f t="array" ref="D81">IFERROR(VLOOKUP(A81,$I$41:$J$58,2,0),"")</f>
        <v/>
      </c>
      <c r="E81" s="43" t="str">
        <f t="array" ref="E81">IFERROR(VLOOKUP(B81,$L$41:$M$58,2,0),"")</f>
        <v/>
      </c>
    </row>
    <row r="82" spans="1:5" x14ac:dyDescent="0.3">
      <c r="A82" s="42"/>
      <c r="B82" s="42"/>
      <c r="C82" s="43"/>
      <c r="D82" s="43" t="str">
        <f t="array" ref="D82">IFERROR(VLOOKUP(A82,$I$41:$J$58,2,0),"")</f>
        <v/>
      </c>
      <c r="E82" s="43" t="str">
        <f t="array" ref="E82">IFERROR(VLOOKUP(B82,$L$41:$M$58,2,0),"")</f>
        <v/>
      </c>
    </row>
    <row r="83" spans="1:5" x14ac:dyDescent="0.3">
      <c r="A83" s="42"/>
      <c r="B83" s="42"/>
      <c r="C83" s="43"/>
      <c r="D83" s="43" t="str">
        <f t="array" ref="D83">IFERROR(VLOOKUP(A83,$I$41:$J$58,2,0),"")</f>
        <v/>
      </c>
      <c r="E83" s="43" t="str">
        <f t="array" ref="E83">IFERROR(VLOOKUP(B83,$L$41:$M$58,2,0),"")</f>
        <v/>
      </c>
    </row>
    <row r="84" spans="1:5" x14ac:dyDescent="0.3">
      <c r="A84" s="42"/>
      <c r="B84" s="42"/>
      <c r="C84" s="43"/>
      <c r="D84" s="43" t="str">
        <f t="array" ref="D84">IFERROR(VLOOKUP(A84,$I$41:$J$58,2,0),"")</f>
        <v/>
      </c>
      <c r="E84" s="43" t="str">
        <f t="array" ref="E84">IFERROR(VLOOKUP(B84,$L$41:$M$58,2,0),"")</f>
        <v/>
      </c>
    </row>
    <row r="85" spans="1:5" x14ac:dyDescent="0.3">
      <c r="A85" s="42"/>
      <c r="B85" s="42"/>
      <c r="C85" s="43"/>
      <c r="D85" s="43" t="str">
        <f t="array" ref="D85">IFERROR(VLOOKUP(A85,$I$41:$J$58,2,0),"")</f>
        <v/>
      </c>
      <c r="E85" s="43" t="str">
        <f t="array" ref="E85">IFERROR(VLOOKUP(B85,$L$41:$M$58,2,0),"")</f>
        <v/>
      </c>
    </row>
    <row r="86" spans="1:5" x14ac:dyDescent="0.3">
      <c r="A86" s="42"/>
      <c r="B86" s="42"/>
      <c r="C86" s="43"/>
      <c r="D86" s="43" t="str">
        <f t="array" ref="D86">IFERROR(VLOOKUP(A86,$I$41:$J$58,2,0),"")</f>
        <v/>
      </c>
      <c r="E86" s="43" t="str">
        <f t="array" ref="E86">IFERROR(VLOOKUP(B86,$L$41:$M$58,2,0),"")</f>
        <v/>
      </c>
    </row>
    <row r="87" spans="1:5" x14ac:dyDescent="0.3">
      <c r="A87" s="42"/>
      <c r="B87" s="42"/>
      <c r="C87" s="43"/>
      <c r="D87" s="43" t="str">
        <f t="array" ref="D87">IFERROR(VLOOKUP(A87,$I$41:$J$58,2,0),"")</f>
        <v/>
      </c>
      <c r="E87" s="43" t="str">
        <f t="array" ref="E87">IFERROR(VLOOKUP(B87,$L$41:$M$58,2,0),"")</f>
        <v/>
      </c>
    </row>
    <row r="88" spans="1:5" x14ac:dyDescent="0.3">
      <c r="A88" s="42"/>
      <c r="B88" s="42"/>
      <c r="C88" s="43"/>
      <c r="D88" s="43" t="str">
        <f t="array" ref="D88">IFERROR(VLOOKUP(A88,$I$41:$J$58,2,0),"")</f>
        <v/>
      </c>
      <c r="E88" s="43" t="str">
        <f t="array" ref="E88">IFERROR(VLOOKUP(B88,$L$41:$M$58,2,0),"")</f>
        <v/>
      </c>
    </row>
    <row r="89" spans="1:5" x14ac:dyDescent="0.3">
      <c r="A89" s="42"/>
      <c r="B89" s="42"/>
      <c r="C89" s="43"/>
      <c r="D89" s="43" t="str">
        <f t="array" ref="D89">IFERROR(VLOOKUP(A89,$I$41:$J$58,2,0),"")</f>
        <v/>
      </c>
      <c r="E89" s="43" t="str">
        <f t="array" ref="E89">IFERROR(VLOOKUP(B89,$L$41:$M$58,2,0),"")</f>
        <v/>
      </c>
    </row>
    <row r="90" spans="1:5" x14ac:dyDescent="0.3">
      <c r="A90" s="42"/>
      <c r="B90" s="42"/>
      <c r="C90" s="43"/>
      <c r="D90" s="43" t="str">
        <f t="array" ref="D90">IFERROR(VLOOKUP(A90,$I$41:$J$58,2,0),"")</f>
        <v/>
      </c>
      <c r="E90" s="43" t="str">
        <f t="array" ref="E90">IFERROR(VLOOKUP(B90,$L$41:$M$58,2,0),"")</f>
        <v/>
      </c>
    </row>
    <row r="91" spans="1:5" x14ac:dyDescent="0.3">
      <c r="A91" s="42"/>
      <c r="B91" s="42"/>
      <c r="C91" s="43"/>
      <c r="D91" s="43" t="str">
        <f t="array" ref="D91">IFERROR(VLOOKUP(A91,$I$41:$J$58,2,0),"")</f>
        <v/>
      </c>
      <c r="E91" s="43" t="str">
        <f t="array" ref="E91">IFERROR(VLOOKUP(B91,$L$41:$M$58,2,0),"")</f>
        <v/>
      </c>
    </row>
    <row r="92" spans="1:5" x14ac:dyDescent="0.3">
      <c r="A92" s="42"/>
      <c r="B92" s="42"/>
      <c r="C92" s="43"/>
      <c r="D92" s="43" t="str">
        <f t="array" ref="D92">IFERROR(VLOOKUP(A92,$I$41:$J$58,2,0),"")</f>
        <v/>
      </c>
      <c r="E92" s="43" t="str">
        <f t="array" ref="E92">IFERROR(VLOOKUP(B92,$L$41:$M$58,2,0),"")</f>
        <v/>
      </c>
    </row>
    <row r="93" spans="1:5" x14ac:dyDescent="0.3">
      <c r="A93" s="42"/>
      <c r="B93" s="42"/>
      <c r="C93" s="43"/>
      <c r="D93" s="43" t="str">
        <f t="array" ref="D93">IFERROR(VLOOKUP(A93,$I$41:$J$58,2,0),"")</f>
        <v/>
      </c>
      <c r="E93" s="43" t="str">
        <f t="array" ref="E93">IFERROR(VLOOKUP(B93,$L$41:$M$58,2,0),"")</f>
        <v/>
      </c>
    </row>
    <row r="94" spans="1:5" x14ac:dyDescent="0.3">
      <c r="A94" s="42"/>
      <c r="B94" s="42"/>
      <c r="C94" s="43"/>
      <c r="D94" s="43" t="str">
        <f t="array" ref="D94">IFERROR(VLOOKUP(A94,$I$41:$J$58,2,0),"")</f>
        <v/>
      </c>
      <c r="E94" s="43" t="str">
        <f t="array" ref="E94">IFERROR(VLOOKUP(B94,$L$41:$M$58,2,0),"")</f>
        <v/>
      </c>
    </row>
    <row r="95" spans="1:5" x14ac:dyDescent="0.3">
      <c r="A95" s="42"/>
      <c r="B95" s="42"/>
      <c r="C95" s="43"/>
      <c r="D95" s="43" t="str">
        <f t="array" ref="D95">IFERROR(VLOOKUP(A95,$I$41:$J$58,2,0),"")</f>
        <v/>
      </c>
      <c r="E95" s="43" t="str">
        <f t="array" ref="E95">IFERROR(VLOOKUP(B95,$L$41:$M$58,2,0),"")</f>
        <v/>
      </c>
    </row>
    <row r="96" spans="1:5" x14ac:dyDescent="0.3">
      <c r="A96" s="42"/>
      <c r="B96" s="42"/>
      <c r="C96" s="43"/>
      <c r="D96" s="43" t="str">
        <f t="array" ref="D96">IFERROR(VLOOKUP(A96,$I$41:$J$58,2,0),"")</f>
        <v/>
      </c>
      <c r="E96" s="43" t="str">
        <f t="array" ref="E96">IFERROR(VLOOKUP(B96,$L$41:$M$58,2,0),"")</f>
        <v/>
      </c>
    </row>
    <row r="97" spans="1:5" x14ac:dyDescent="0.3">
      <c r="A97" s="42"/>
      <c r="B97" s="42"/>
      <c r="C97" s="43"/>
      <c r="D97" s="43" t="str">
        <f t="array" ref="D97">IFERROR(VLOOKUP(A97,$I$41:$J$58,2,0),"")</f>
        <v/>
      </c>
      <c r="E97" s="43" t="str">
        <f t="array" ref="E97">IFERROR(VLOOKUP(B97,$L$41:$M$58,2,0),"")</f>
        <v/>
      </c>
    </row>
    <row r="98" spans="1:5" x14ac:dyDescent="0.3">
      <c r="A98" s="42"/>
      <c r="B98" s="42"/>
      <c r="C98" s="43"/>
      <c r="D98" s="43" t="str">
        <f t="array" ref="D98">IFERROR(VLOOKUP(A98,$I$41:$J$58,2,0),"")</f>
        <v/>
      </c>
      <c r="E98" s="43" t="str">
        <f t="array" ref="E98">IFERROR(VLOOKUP(B98,$L$41:$M$58,2,0),"")</f>
        <v/>
      </c>
    </row>
    <row r="99" spans="1:5" x14ac:dyDescent="0.3">
      <c r="A99" s="42"/>
      <c r="B99" s="42"/>
      <c r="C99" s="43"/>
      <c r="D99" s="43" t="str">
        <f t="array" ref="D99">IFERROR(VLOOKUP(A99,$I$41:$J$58,2,0),"")</f>
        <v/>
      </c>
      <c r="E99" s="43" t="str">
        <f t="array" ref="E99">IFERROR(VLOOKUP(B99,$L$41:$M$58,2,0),"")</f>
        <v/>
      </c>
    </row>
    <row r="100" spans="1:5" x14ac:dyDescent="0.3">
      <c r="A100" s="42"/>
      <c r="B100" s="42"/>
      <c r="C100" s="43"/>
      <c r="D100" s="43" t="str">
        <f t="array" ref="D100">IFERROR(VLOOKUP(A100,$I$41:$J$58,2,0),"")</f>
        <v/>
      </c>
      <c r="E100" s="43" t="str">
        <f t="array" ref="E100">IFERROR(VLOOKUP(B100,$L$41:$M$58,2,0),"")</f>
        <v/>
      </c>
    </row>
    <row r="101" spans="1:5" x14ac:dyDescent="0.3">
      <c r="A101" s="42"/>
      <c r="B101" s="42"/>
      <c r="C101" s="43"/>
      <c r="D101" s="43" t="str">
        <f t="array" ref="D101">IFERROR(VLOOKUP(A101,$I$41:$J$58,2,0),"")</f>
        <v/>
      </c>
      <c r="E101" s="43" t="str">
        <f t="array" ref="E101">IFERROR(VLOOKUP(B101,$L$41:$M$58,2,0),"")</f>
        <v/>
      </c>
    </row>
    <row r="102" spans="1:5" x14ac:dyDescent="0.3">
      <c r="A102" s="42"/>
      <c r="B102" s="42"/>
      <c r="C102" s="43"/>
      <c r="D102" s="43" t="str">
        <f t="array" ref="D102">IFERROR(VLOOKUP(A102,$I$41:$J$58,2,0),"")</f>
        <v/>
      </c>
      <c r="E102" s="43" t="str">
        <f t="array" ref="E102">IFERROR(VLOOKUP(B102,$L$41:$M$58,2,0),"")</f>
        <v/>
      </c>
    </row>
    <row r="103" spans="1:5" x14ac:dyDescent="0.3">
      <c r="A103" s="42"/>
      <c r="B103" s="42"/>
      <c r="C103" s="43"/>
      <c r="D103" s="43" t="str">
        <f t="array" ref="D103">IFERROR(VLOOKUP(A103,$I$41:$J$58,2,0),"")</f>
        <v/>
      </c>
      <c r="E103" s="43" t="str">
        <f t="array" ref="E103">IFERROR(VLOOKUP(B103,$L$41:$M$58,2,0),"")</f>
        <v/>
      </c>
    </row>
    <row r="104" spans="1:5" x14ac:dyDescent="0.3">
      <c r="A104" s="42"/>
      <c r="B104" s="42"/>
      <c r="C104" s="43"/>
      <c r="D104" s="43" t="str">
        <f t="array" ref="D104">IFERROR(VLOOKUP(A104,$I$41:$J$58,2,0),"")</f>
        <v/>
      </c>
      <c r="E104" s="43" t="str">
        <f t="array" ref="E104">IFERROR(VLOOKUP(B104,$L$41:$M$58,2,0),"")</f>
        <v/>
      </c>
    </row>
    <row r="105" spans="1:5" x14ac:dyDescent="0.3">
      <c r="A105" s="42"/>
      <c r="B105" s="42"/>
      <c r="C105" s="43"/>
      <c r="D105" s="43" t="str">
        <f t="array" ref="D105">IFERROR(VLOOKUP(A105,$I$41:$J$58,2,0),"")</f>
        <v/>
      </c>
      <c r="E105" s="43" t="str">
        <f t="array" ref="E105">IFERROR(VLOOKUP(B105,$L$41:$M$58,2,0),"")</f>
        <v/>
      </c>
    </row>
    <row r="106" spans="1:5" x14ac:dyDescent="0.3">
      <c r="A106" s="42"/>
      <c r="B106" s="42"/>
      <c r="C106" s="43"/>
      <c r="D106" s="43" t="str">
        <f t="array" ref="D106">IFERROR(VLOOKUP(A106,$I$41:$J$58,2,0),"")</f>
        <v/>
      </c>
      <c r="E106" s="43" t="str">
        <f t="array" ref="E106">IFERROR(VLOOKUP(B106,$L$41:$M$58,2,0),"")</f>
        <v/>
      </c>
    </row>
    <row r="107" spans="1:5" x14ac:dyDescent="0.3">
      <c r="A107" s="42"/>
      <c r="B107" s="42"/>
      <c r="C107" s="43"/>
      <c r="D107" s="43" t="str">
        <f t="array" ref="D107">IFERROR(VLOOKUP(A107,$I$41:$J$58,2,0),"")</f>
        <v/>
      </c>
      <c r="E107" s="43" t="str">
        <f t="array" ref="E107">IFERROR(VLOOKUP(B107,$L$41:$M$58,2,0),"")</f>
        <v/>
      </c>
    </row>
    <row r="108" spans="1:5" x14ac:dyDescent="0.3">
      <c r="A108" s="42"/>
      <c r="B108" s="42"/>
      <c r="C108" s="43"/>
      <c r="D108" s="43" t="str">
        <f t="array" ref="D108">IFERROR(VLOOKUP(A108,$I$41:$J$58,2,0),"")</f>
        <v/>
      </c>
      <c r="E108" s="43" t="str">
        <f t="array" ref="E108">IFERROR(VLOOKUP(B108,$L$41:$M$58,2,0),"")</f>
        <v/>
      </c>
    </row>
    <row r="109" spans="1:5" x14ac:dyDescent="0.3">
      <c r="A109" s="42"/>
      <c r="B109" s="42"/>
      <c r="C109" s="43"/>
      <c r="D109" s="43" t="str">
        <f t="array" ref="D109">IFERROR(VLOOKUP(A109,$I$41:$J$58,2,0),"")</f>
        <v/>
      </c>
      <c r="E109" s="43" t="str">
        <f t="array" ref="E109">IFERROR(VLOOKUP(B109,$L$41:$M$58,2,0),"")</f>
        <v/>
      </c>
    </row>
    <row r="110" spans="1:5" x14ac:dyDescent="0.3">
      <c r="A110" s="42"/>
      <c r="B110" s="42"/>
      <c r="C110" s="43"/>
      <c r="D110" s="43" t="str">
        <f t="array" ref="D110">IFERROR(VLOOKUP(A110,$I$41:$J$58,2,0),"")</f>
        <v/>
      </c>
      <c r="E110" s="43" t="str">
        <f t="array" ref="E110">IFERROR(VLOOKUP(B110,$L$41:$M$58,2,0),"")</f>
        <v/>
      </c>
    </row>
    <row r="111" spans="1:5" x14ac:dyDescent="0.3">
      <c r="A111" s="42"/>
      <c r="B111" s="42"/>
      <c r="C111" s="43"/>
      <c r="D111" s="43" t="str">
        <f t="array" ref="D111">IFERROR(VLOOKUP(A111,$I$41:$J$58,2,0),"")</f>
        <v/>
      </c>
      <c r="E111" s="43" t="str">
        <f t="array" ref="E111">IFERROR(VLOOKUP(B111,$L$41:$M$58,2,0),"")</f>
        <v/>
      </c>
    </row>
    <row r="112" spans="1:5" x14ac:dyDescent="0.3">
      <c r="A112" s="42"/>
      <c r="B112" s="42"/>
      <c r="C112" s="43"/>
      <c r="D112" s="43" t="str">
        <f t="array" ref="D112">IFERROR(VLOOKUP(A112,$I$41:$J$58,2,0),"")</f>
        <v/>
      </c>
      <c r="E112" s="43" t="str">
        <f t="array" ref="E112">IFERROR(VLOOKUP(B112,$L$41:$M$58,2,0),"")</f>
        <v/>
      </c>
    </row>
    <row r="113" spans="1:5" x14ac:dyDescent="0.3">
      <c r="A113" s="42"/>
      <c r="B113" s="42"/>
      <c r="C113" s="43"/>
      <c r="D113" s="43" t="str">
        <f t="array" ref="D113">IFERROR(VLOOKUP(A113,$I$41:$J$58,2,0),"")</f>
        <v/>
      </c>
      <c r="E113" s="43" t="str">
        <f t="array" ref="E113">IFERROR(VLOOKUP(B113,$L$41:$M$58,2,0),"")</f>
        <v/>
      </c>
    </row>
    <row r="114" spans="1:5" x14ac:dyDescent="0.3">
      <c r="A114" s="42"/>
      <c r="B114" s="42"/>
      <c r="C114" s="43"/>
      <c r="D114" s="43" t="str">
        <f t="array" ref="D114">IFERROR(VLOOKUP(A114,$I$41:$J$58,2,0),"")</f>
        <v/>
      </c>
      <c r="E114" s="43" t="str">
        <f t="array" ref="E114">IFERROR(VLOOKUP(B114,$L$41:$M$58,2,0),"")</f>
        <v/>
      </c>
    </row>
    <row r="115" spans="1:5" x14ac:dyDescent="0.3">
      <c r="A115" s="42"/>
      <c r="B115" s="42"/>
      <c r="C115" s="43"/>
      <c r="D115" s="43" t="str">
        <f t="array" ref="D115">IFERROR(VLOOKUP(A115,$I$41:$J$58,2,0),"")</f>
        <v/>
      </c>
      <c r="E115" s="43" t="str">
        <f t="array" ref="E115">IFERROR(VLOOKUP(B115,$L$41:$M$58,2,0),"")</f>
        <v/>
      </c>
    </row>
    <row r="116" spans="1:5" x14ac:dyDescent="0.3">
      <c r="A116" s="42"/>
      <c r="B116" s="42"/>
      <c r="C116" s="43"/>
      <c r="D116" s="43" t="str">
        <f t="array" ref="D116">IFERROR(VLOOKUP(A116,$I$41:$J$58,2,0),"")</f>
        <v/>
      </c>
      <c r="E116" s="43" t="str">
        <f t="array" ref="E116">IFERROR(VLOOKUP(B116,$L$41:$M$58,2,0),"")</f>
        <v/>
      </c>
    </row>
    <row r="117" spans="1:5" x14ac:dyDescent="0.3">
      <c r="A117" s="42"/>
      <c r="B117" s="42"/>
      <c r="C117" s="43"/>
      <c r="D117" s="43" t="str">
        <f t="array" ref="D117">IFERROR(VLOOKUP(A117,$I$41:$J$58,2,0),"")</f>
        <v/>
      </c>
      <c r="E117" s="43" t="str">
        <f t="array" ref="E117">IFERROR(VLOOKUP(B117,$L$41:$M$58,2,0),"")</f>
        <v/>
      </c>
    </row>
    <row r="118" spans="1:5" x14ac:dyDescent="0.3">
      <c r="A118" s="42"/>
      <c r="B118" s="42"/>
      <c r="C118" s="43"/>
      <c r="D118" s="43" t="str">
        <f t="array" ref="D118">IFERROR(VLOOKUP(A118,$I$41:$J$58,2,0),"")</f>
        <v/>
      </c>
      <c r="E118" s="43" t="str">
        <f t="array" ref="E118">IFERROR(VLOOKUP(B118,$L$41:$M$58,2,0),"")</f>
        <v/>
      </c>
    </row>
    <row r="119" spans="1:5" x14ac:dyDescent="0.3">
      <c r="A119" s="42"/>
      <c r="B119" s="42"/>
      <c r="C119" s="43"/>
      <c r="D119" s="43" t="str">
        <f t="array" ref="D119">IFERROR(VLOOKUP(A119,$I$41:$J$58,2,0),"")</f>
        <v/>
      </c>
      <c r="E119" s="43" t="str">
        <f t="array" ref="E119">IFERROR(VLOOKUP(B119,$L$41:$M$58,2,0),"")</f>
        <v/>
      </c>
    </row>
    <row r="120" spans="1:5" x14ac:dyDescent="0.3">
      <c r="A120" s="42"/>
      <c r="B120" s="42"/>
      <c r="C120" s="43"/>
      <c r="D120" s="43" t="str">
        <f t="array" ref="D120">IFERROR(VLOOKUP(A120,$I$41:$J$58,2,0),"")</f>
        <v/>
      </c>
      <c r="E120" s="43" t="str">
        <f t="array" ref="E120">IFERROR(VLOOKUP(B120,$L$41:$M$58,2,0),"")</f>
        <v/>
      </c>
    </row>
    <row r="121" spans="1:5" x14ac:dyDescent="0.3">
      <c r="A121" s="42"/>
      <c r="B121" s="42"/>
      <c r="C121" s="43"/>
      <c r="D121" s="43" t="str">
        <f t="array" ref="D121">IFERROR(VLOOKUP(A121,$I$41:$J$58,2,0),"")</f>
        <v/>
      </c>
      <c r="E121" s="43" t="str">
        <f t="array" ref="E121">IFERROR(VLOOKUP(B121,$L$41:$M$58,2,0),"")</f>
        <v/>
      </c>
    </row>
    <row r="122" spans="1:5" x14ac:dyDescent="0.3">
      <c r="A122" s="42"/>
      <c r="B122" s="42"/>
      <c r="C122" s="43"/>
      <c r="D122" s="43" t="str">
        <f t="array" ref="D122">IFERROR(VLOOKUP(A122,$I$41:$J$58,2,0),"")</f>
        <v/>
      </c>
      <c r="E122" s="43" t="str">
        <f t="array" ref="E122">IFERROR(VLOOKUP(B122,$L$41:$M$58,2,0),"")</f>
        <v/>
      </c>
    </row>
    <row r="123" spans="1:5" x14ac:dyDescent="0.3">
      <c r="A123" s="42"/>
      <c r="B123" s="42"/>
      <c r="C123" s="43"/>
      <c r="D123" s="43" t="str">
        <f t="array" ref="D123">IFERROR(VLOOKUP(A123,$I$41:$J$58,2,0),"")</f>
        <v/>
      </c>
      <c r="E123" s="43" t="str">
        <f t="array" ref="E123">IFERROR(VLOOKUP(B123,$L$41:$M$58,2,0),"")</f>
        <v/>
      </c>
    </row>
    <row r="124" spans="1:5" x14ac:dyDescent="0.3">
      <c r="A124" s="42"/>
      <c r="B124" s="42"/>
      <c r="C124" s="43"/>
      <c r="D124" s="43" t="str">
        <f t="array" ref="D124">IFERROR(VLOOKUP(A124,$I$41:$J$58,2,0),"")</f>
        <v/>
      </c>
      <c r="E124" s="43" t="str">
        <f t="array" ref="E124">IFERROR(VLOOKUP(B124,$L$41:$M$58,2,0),"")</f>
        <v/>
      </c>
    </row>
    <row r="125" spans="1:5" x14ac:dyDescent="0.3">
      <c r="A125" s="42"/>
      <c r="B125" s="42"/>
      <c r="C125" s="43"/>
      <c r="D125" s="43" t="str">
        <f t="array" ref="D125">IFERROR(VLOOKUP(A125,$I$41:$J$58,2,0),"")</f>
        <v/>
      </c>
      <c r="E125" s="43" t="str">
        <f t="array" ref="E125">IFERROR(VLOOKUP(B125,$L$41:$M$58,2,0),"")</f>
        <v/>
      </c>
    </row>
    <row r="126" spans="1:5" x14ac:dyDescent="0.3">
      <c r="A126" s="42"/>
      <c r="B126" s="42"/>
      <c r="C126" s="43"/>
      <c r="D126" s="43" t="str">
        <f t="array" ref="D126">IFERROR(VLOOKUP(A126,$I$41:$J$58,2,0),"")</f>
        <v/>
      </c>
      <c r="E126" s="43" t="str">
        <f t="array" ref="E126">IFERROR(VLOOKUP(B126,$L$41:$M$58,2,0),"")</f>
        <v/>
      </c>
    </row>
    <row r="127" spans="1:5" x14ac:dyDescent="0.3">
      <c r="A127" s="42"/>
      <c r="B127" s="42"/>
      <c r="C127" s="43"/>
      <c r="D127" s="43" t="str">
        <f t="array" ref="D127">IFERROR(VLOOKUP(A127,$I$41:$J$58,2,0),"")</f>
        <v/>
      </c>
      <c r="E127" s="43" t="str">
        <f t="array" ref="E127">IFERROR(VLOOKUP(B127,$L$41:$M$58,2,0),"")</f>
        <v/>
      </c>
    </row>
    <row r="128" spans="1:5" x14ac:dyDescent="0.3">
      <c r="A128" s="42"/>
      <c r="B128" s="42"/>
      <c r="C128" s="43"/>
      <c r="D128" s="43" t="str">
        <f t="array" ref="D128">IFERROR(VLOOKUP(A128,$I$41:$J$58,2,0),"")</f>
        <v/>
      </c>
      <c r="E128" s="43" t="str">
        <f t="array" ref="E128">IFERROR(VLOOKUP(B128,$L$41:$M$58,2,0),"")</f>
        <v/>
      </c>
    </row>
    <row r="129" spans="1:5" x14ac:dyDescent="0.3">
      <c r="A129" s="42"/>
      <c r="B129" s="42"/>
      <c r="C129" s="43"/>
      <c r="D129" s="43" t="str">
        <f t="array" ref="D129">IFERROR(VLOOKUP(A129,$I$41:$J$58,2,0),"")</f>
        <v/>
      </c>
      <c r="E129" s="43" t="str">
        <f t="array" ref="E129">IFERROR(VLOOKUP(B129,$L$41:$M$58,2,0),"")</f>
        <v/>
      </c>
    </row>
    <row r="130" spans="1:5" x14ac:dyDescent="0.3">
      <c r="A130" s="42"/>
      <c r="B130" s="42"/>
      <c r="C130" s="43"/>
      <c r="D130" s="43" t="str">
        <f t="array" ref="D130">IFERROR(VLOOKUP(A130,$I$41:$J$58,2,0),"")</f>
        <v/>
      </c>
      <c r="E130" s="43" t="str">
        <f t="array" ref="E130">IFERROR(VLOOKUP(B130,$L$41:$M$58,2,0),"")</f>
        <v/>
      </c>
    </row>
  </sheetData>
  <conditionalFormatting sqref="A14:F16">
    <cfRule type="expression" dxfId="5" priority="3">
      <formula>MOD(ROW(),2)</formula>
    </cfRule>
  </conditionalFormatting>
  <conditionalFormatting sqref="A22:C26">
    <cfRule type="expression" dxfId="4" priority="2">
      <formula>MOD(ROW(),2)</formula>
    </cfRule>
  </conditionalFormatting>
  <conditionalFormatting sqref="A30:E34">
    <cfRule type="expression" dxfId="3" priority="1">
      <formula>MOD(ROW(),2)</formula>
    </cfRule>
  </conditionalFormatting>
  <pageMargins left="0.7" right="0.7" top="0.75" bottom="0.75" header="0.3" footer="0.3"/>
  <pageSetup orientation="portrait" r:id="rId1"/>
  <headerFooter>
    <oddHeader>&amp;L&amp;"Palatino Linotype"Example Gage R&amp;R&amp;"Palatino Linotype"BlockingExample.xlsx</oddHeader>
    <oddFooter>&amp;L&amp;"Palatino Linotype"Gage R&amp;C&amp;"Palatino Linotype"Page &amp;P of &amp;N&amp;R&amp;"Palatino Linotype"Sheet Name: Data</oddFooter>
  </headerFooter>
  <drawing r:id="rId2"/>
  <legacyDrawing r:id="rId3"/>
  <oleObjects>
    <mc:AlternateContent xmlns:mc="http://schemas.openxmlformats.org/markup-compatibility/2006">
      <mc:Choice Requires="x14">
        <oleObject progId="Presentation" dvAspect="DVASPECT_ICON" shapeId="13315" r:id="rId4">
          <objectPr defaultSize="0" autoPict="0" r:id="rId5">
            <anchor moveWithCells="1">
              <from>
                <xdr:col>1</xdr:col>
                <xdr:colOff>123825</xdr:colOff>
                <xdr:row>6</xdr:row>
                <xdr:rowOff>133350</xdr:rowOff>
              </from>
              <to>
                <xdr:col>1</xdr:col>
                <xdr:colOff>866775</xdr:colOff>
                <xdr:row>6</xdr:row>
                <xdr:rowOff>695325</xdr:rowOff>
              </to>
            </anchor>
          </objectPr>
        </oleObject>
      </mc:Choice>
      <mc:Fallback>
        <oleObject progId="Presentation" dvAspect="DVASPECT_ICON" shapeId="1331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30"/>
  <sheetViews>
    <sheetView zoomScaleNormal="100" workbookViewId="0">
      <selection activeCell="G7" sqref="G7"/>
    </sheetView>
  </sheetViews>
  <sheetFormatPr defaultRowHeight="15.75" x14ac:dyDescent="0.3"/>
  <cols>
    <col min="1" max="1" width="17.7109375" style="3" customWidth="1"/>
    <col min="2" max="2" width="14.28515625" style="3" customWidth="1"/>
    <col min="3" max="3" width="12" style="3" customWidth="1"/>
    <col min="4" max="4" width="12.28515625" style="3" customWidth="1"/>
    <col min="5" max="5" width="14.85546875" style="3" customWidth="1"/>
    <col min="6" max="7" width="6.5703125" style="3" customWidth="1"/>
    <col min="8" max="8" width="2.28515625" style="3" customWidth="1"/>
    <col min="9" max="9" width="6.42578125" style="3" customWidth="1"/>
    <col min="10" max="10" width="9.85546875" style="3" bestFit="1" customWidth="1"/>
    <col min="11" max="11" width="9.85546875" style="3" customWidth="1"/>
    <col min="12" max="12" width="5.85546875" style="3" customWidth="1"/>
    <col min="13" max="13" width="10.42578125" style="3" bestFit="1" customWidth="1"/>
    <col min="14" max="14" width="5" style="3" customWidth="1"/>
    <col min="15" max="15" width="9.42578125" style="3" bestFit="1" customWidth="1"/>
    <col min="16" max="16" width="3.5703125" style="3" customWidth="1"/>
    <col min="17" max="17" width="9.140625" style="3"/>
    <col min="18" max="18" width="9.7109375" style="3" bestFit="1" customWidth="1"/>
    <col min="19" max="16384" width="9.140625" style="3"/>
  </cols>
  <sheetData>
    <row r="1" spans="1:8" x14ac:dyDescent="0.3">
      <c r="A1" s="1" t="s">
        <v>0</v>
      </c>
      <c r="B1" s="2" t="s">
        <v>3</v>
      </c>
      <c r="C1" s="2"/>
      <c r="D1" s="2"/>
      <c r="E1" s="2"/>
      <c r="F1" s="2"/>
      <c r="G1" s="2"/>
      <c r="H1" s="2"/>
    </row>
    <row r="2" spans="1:8" x14ac:dyDescent="0.3">
      <c r="A2" s="1" t="s">
        <v>1</v>
      </c>
      <c r="B2" s="2" t="s">
        <v>25</v>
      </c>
      <c r="C2" s="2"/>
      <c r="D2" s="2"/>
      <c r="E2" s="2"/>
      <c r="F2" s="2"/>
      <c r="G2" s="2"/>
      <c r="H2" s="2"/>
    </row>
    <row r="3" spans="1:8" x14ac:dyDescent="0.3">
      <c r="A3" s="1" t="s">
        <v>2</v>
      </c>
      <c r="B3" s="4">
        <v>41842</v>
      </c>
      <c r="C3" s="2"/>
      <c r="D3" s="2"/>
      <c r="E3" s="2"/>
      <c r="F3" s="2"/>
      <c r="G3" s="2"/>
      <c r="H3" s="2"/>
    </row>
    <row r="5" spans="1:8" ht="19.5" x14ac:dyDescent="0.3">
      <c r="A5" s="5" t="s">
        <v>46</v>
      </c>
    </row>
    <row r="6" spans="1:8" x14ac:dyDescent="0.3">
      <c r="A6" s="3" t="s">
        <v>54</v>
      </c>
    </row>
    <row r="7" spans="1:8" ht="52.5" customHeight="1" x14ac:dyDescent="0.3">
      <c r="A7" s="101" t="s">
        <v>82</v>
      </c>
      <c r="B7" s="6"/>
    </row>
    <row r="9" spans="1:8" ht="19.5" x14ac:dyDescent="0.35">
      <c r="A9" s="7" t="s">
        <v>47</v>
      </c>
    </row>
    <row r="10" spans="1:8" ht="19.5" x14ac:dyDescent="0.35">
      <c r="A10" s="7"/>
    </row>
    <row r="11" spans="1:8" ht="19.5" x14ac:dyDescent="0.35">
      <c r="A11" s="7" t="s">
        <v>38</v>
      </c>
    </row>
    <row r="12" spans="1:8" ht="5.0999999999999996" customHeight="1" x14ac:dyDescent="0.35">
      <c r="A12" s="7"/>
    </row>
    <row r="13" spans="1:8" ht="16.5" thickBot="1" x14ac:dyDescent="0.35">
      <c r="A13" s="8" t="s">
        <v>14</v>
      </c>
      <c r="B13" s="9" t="s">
        <v>36</v>
      </c>
      <c r="C13" s="9" t="s">
        <v>4</v>
      </c>
      <c r="D13" s="9" t="s">
        <v>5</v>
      </c>
      <c r="E13" s="9" t="s">
        <v>6</v>
      </c>
      <c r="F13" s="9" t="s">
        <v>37</v>
      </c>
    </row>
    <row r="14" spans="1:8" ht="16.5" thickTop="1" x14ac:dyDescent="0.3">
      <c r="A14" s="10" t="s">
        <v>34</v>
      </c>
      <c r="B14" s="11">
        <f>_Parts-1</f>
        <v>9</v>
      </c>
      <c r="C14" s="12">
        <f ca="1">Example_4!R42</f>
        <v>122.39999999999955</v>
      </c>
      <c r="D14" s="13">
        <f ca="1">C14/B14</f>
        <v>13.59999999999995</v>
      </c>
      <c r="E14" s="13">
        <f ca="1">D14/$D$16</f>
        <v>10.226221079691435</v>
      </c>
      <c r="F14" s="14">
        <f ca="1">1-_xlfn.F.DIST(E14,B14,$B$16,TRUE)</f>
        <v>3.0770663794754682E-10</v>
      </c>
    </row>
    <row r="15" spans="1:8" x14ac:dyDescent="0.3">
      <c r="A15" s="15" t="s">
        <v>16</v>
      </c>
      <c r="B15" s="11">
        <f>_Operator-1</f>
        <v>2</v>
      </c>
      <c r="C15" s="14">
        <f ca="1">Example_4!R43</f>
        <v>2.4888888888892202</v>
      </c>
      <c r="D15" s="13">
        <f ca="1">C15/B15</f>
        <v>1.2444444444446101</v>
      </c>
      <c r="E15" s="13">
        <f ca="1">D15/$D$16</f>
        <v>0.93573264781503063</v>
      </c>
      <c r="F15" s="11">
        <f ca="1">1-_xlfn.F.DIST(E15,B15,$B$16,TRUE)</f>
        <v>0.39665696053511057</v>
      </c>
    </row>
    <row r="16" spans="1:8" ht="16.5" thickBot="1" x14ac:dyDescent="0.35">
      <c r="A16" s="16" t="s">
        <v>35</v>
      </c>
      <c r="B16" s="17">
        <f ca="1">B17-SUM(B14:B15)</f>
        <v>78</v>
      </c>
      <c r="C16" s="18">
        <f ca="1">C17-SUM(C14:C15)</f>
        <v>103.73333333333377</v>
      </c>
      <c r="D16" s="19">
        <f ca="1">C16/B16</f>
        <v>1.3299145299145356</v>
      </c>
      <c r="E16" s="19"/>
      <c r="F16" s="17"/>
    </row>
    <row r="17" spans="1:13" ht="16.5" thickTop="1" x14ac:dyDescent="0.3">
      <c r="A17" s="20" t="s">
        <v>7</v>
      </c>
      <c r="B17" s="21">
        <f ca="1">_DataItems-1</f>
        <v>89</v>
      </c>
      <c r="C17" s="22">
        <f ca="1">Example_4!R41</f>
        <v>228.62222222222255</v>
      </c>
      <c r="D17" s="23"/>
      <c r="E17" s="23"/>
      <c r="F17" s="21"/>
    </row>
    <row r="18" spans="1:13" ht="16.5" customHeight="1" x14ac:dyDescent="0.3"/>
    <row r="19" spans="1:13" ht="19.5" x14ac:dyDescent="0.35">
      <c r="A19" s="7" t="s">
        <v>39</v>
      </c>
    </row>
    <row r="20" spans="1:13" ht="5.0999999999999996" customHeight="1" x14ac:dyDescent="0.35">
      <c r="A20" s="7"/>
    </row>
    <row r="21" spans="1:13" ht="16.5" thickBot="1" x14ac:dyDescent="0.35">
      <c r="A21" s="8" t="s">
        <v>14</v>
      </c>
      <c r="B21" s="9" t="s">
        <v>22</v>
      </c>
      <c r="C21" s="9" t="s">
        <v>40</v>
      </c>
    </row>
    <row r="22" spans="1:13" ht="16.5" thickTop="1" x14ac:dyDescent="0.3">
      <c r="A22" s="24" t="s">
        <v>21</v>
      </c>
      <c r="B22" s="13">
        <f ca="1">SUBTOTAL(9,B23:B25)</f>
        <v>1.3299145299145356</v>
      </c>
      <c r="C22" s="25">
        <f ca="1">B22/$B$27</f>
        <v>0.49379407616361293</v>
      </c>
      <c r="M22" s="3" t="s">
        <v>55</v>
      </c>
    </row>
    <row r="23" spans="1:13" x14ac:dyDescent="0.3">
      <c r="A23" s="24" t="s">
        <v>18</v>
      </c>
      <c r="B23" s="13">
        <f ca="1">D16</f>
        <v>1.3299145299145356</v>
      </c>
      <c r="C23" s="25">
        <f ca="1">B23/$B$27</f>
        <v>0.49379407616361293</v>
      </c>
    </row>
    <row r="24" spans="1:13" x14ac:dyDescent="0.3">
      <c r="A24" s="24" t="s">
        <v>23</v>
      </c>
      <c r="B24" s="13">
        <f ca="1">SUBTOTAL(9,B25)</f>
        <v>0</v>
      </c>
      <c r="C24" s="25">
        <f ca="1">B24/$B$27</f>
        <v>0</v>
      </c>
    </row>
    <row r="25" spans="1:13" x14ac:dyDescent="0.3">
      <c r="A25" s="26" t="s">
        <v>16</v>
      </c>
      <c r="B25" s="13">
        <f ca="1">IF((D15-D16)/(_Rep*_Parts)&lt;0,0,(D15-D16)/(_Rep*_Parts))</f>
        <v>0</v>
      </c>
      <c r="C25" s="25">
        <f ca="1">B25/$B$27</f>
        <v>0</v>
      </c>
    </row>
    <row r="26" spans="1:13" ht="16.5" thickBot="1" x14ac:dyDescent="0.35">
      <c r="A26" s="27" t="s">
        <v>19</v>
      </c>
      <c r="B26" s="28">
        <f ca="1">(D14-D16)/(_Rep*_Operator)</f>
        <v>1.3633428300094905</v>
      </c>
      <c r="C26" s="29">
        <f ca="1">B26/$B$27</f>
        <v>0.50620592383638707</v>
      </c>
    </row>
    <row r="27" spans="1:13" ht="16.5" thickTop="1" x14ac:dyDescent="0.3">
      <c r="A27" s="20" t="s">
        <v>20</v>
      </c>
      <c r="B27" s="21">
        <f ca="1">SUBTOTAL(9,B22:B26)</f>
        <v>2.6932573599240262</v>
      </c>
      <c r="C27" s="22"/>
    </row>
    <row r="28" spans="1:13" ht="16.5" customHeight="1" x14ac:dyDescent="0.3"/>
    <row r="29" spans="1:13" ht="36.75" customHeight="1" thickBot="1" x14ac:dyDescent="0.35">
      <c r="A29" s="30" t="s">
        <v>14</v>
      </c>
      <c r="B29" s="31" t="s">
        <v>41</v>
      </c>
      <c r="C29" s="31" t="s">
        <v>50</v>
      </c>
      <c r="D29" s="30" t="s">
        <v>42</v>
      </c>
      <c r="E29" s="31" t="s">
        <v>43</v>
      </c>
    </row>
    <row r="30" spans="1:13" ht="16.5" thickTop="1" x14ac:dyDescent="0.3">
      <c r="A30" s="24" t="s">
        <v>21</v>
      </c>
      <c r="B30" s="13">
        <f t="shared" ref="B30:B35" ca="1" si="0">B22^0.5</f>
        <v>1.1532192028901251</v>
      </c>
      <c r="C30" s="76">
        <f t="shared" ref="C30:C35" ca="1" si="1">5.15*B30</f>
        <v>5.9390788948841449</v>
      </c>
      <c r="D30" s="25">
        <f t="shared" ref="D30:D35" ca="1" si="2">C30/$C$35</f>
        <v>0.70270482861839845</v>
      </c>
      <c r="E30" s="25">
        <f t="shared" ref="E30:E35" ca="1" si="3">C30/_TolRange</f>
        <v>8.4206421308438181E-2</v>
      </c>
    </row>
    <row r="31" spans="1:13" x14ac:dyDescent="0.3">
      <c r="A31" s="24" t="s">
        <v>18</v>
      </c>
      <c r="B31" s="13">
        <f t="shared" ca="1" si="0"/>
        <v>1.1532192028901251</v>
      </c>
      <c r="C31" s="76">
        <f t="shared" ca="1" si="1"/>
        <v>5.9390788948841449</v>
      </c>
      <c r="D31" s="25">
        <f t="shared" ca="1" si="2"/>
        <v>0.70270482861839845</v>
      </c>
      <c r="E31" s="25">
        <f t="shared" ca="1" si="3"/>
        <v>8.4206421308438181E-2</v>
      </c>
    </row>
    <row r="32" spans="1:13" x14ac:dyDescent="0.3">
      <c r="A32" s="24" t="s">
        <v>23</v>
      </c>
      <c r="B32" s="13">
        <f t="shared" ca="1" si="0"/>
        <v>0</v>
      </c>
      <c r="C32" s="76">
        <f t="shared" ca="1" si="1"/>
        <v>0</v>
      </c>
      <c r="D32" s="25">
        <f t="shared" ca="1" si="2"/>
        <v>0</v>
      </c>
      <c r="E32" s="25">
        <f t="shared" ca="1" si="3"/>
        <v>0</v>
      </c>
    </row>
    <row r="33" spans="1:19" x14ac:dyDescent="0.3">
      <c r="A33" s="26" t="s">
        <v>16</v>
      </c>
      <c r="B33" s="13">
        <f t="shared" ca="1" si="0"/>
        <v>0</v>
      </c>
      <c r="C33" s="76">
        <f t="shared" ca="1" si="1"/>
        <v>0</v>
      </c>
      <c r="D33" s="25">
        <f t="shared" ca="1" si="2"/>
        <v>0</v>
      </c>
      <c r="E33" s="25">
        <f t="shared" ca="1" si="3"/>
        <v>0</v>
      </c>
    </row>
    <row r="34" spans="1:19" ht="16.5" thickBot="1" x14ac:dyDescent="0.35">
      <c r="A34" s="27" t="s">
        <v>19</v>
      </c>
      <c r="B34" s="19">
        <f t="shared" ca="1" si="0"/>
        <v>1.167622725887729</v>
      </c>
      <c r="C34" s="77">
        <f t="shared" ca="1" si="1"/>
        <v>6.0132570383218047</v>
      </c>
      <c r="D34" s="29">
        <f t="shared" ca="1" si="2"/>
        <v>0.71148149929312077</v>
      </c>
      <c r="E34" s="29">
        <f t="shared" ca="1" si="3"/>
        <v>8.5258146013353242E-2</v>
      </c>
    </row>
    <row r="35" spans="1:19" ht="16.5" thickTop="1" x14ac:dyDescent="0.3">
      <c r="A35" s="20" t="s">
        <v>20</v>
      </c>
      <c r="B35" s="21">
        <f t="shared" ca="1" si="0"/>
        <v>1.6411146699496737</v>
      </c>
      <c r="C35" s="32">
        <f t="shared" ca="1" si="1"/>
        <v>8.4517405502408209</v>
      </c>
      <c r="D35" s="33">
        <f t="shared" ca="1" si="2"/>
        <v>1</v>
      </c>
      <c r="E35" s="34">
        <f t="shared" ca="1" si="3"/>
        <v>0.11983185240664711</v>
      </c>
    </row>
    <row r="36" spans="1:19" x14ac:dyDescent="0.3">
      <c r="A36" s="15"/>
      <c r="B36" s="35"/>
      <c r="D36" s="36"/>
      <c r="E36" s="37"/>
    </row>
    <row r="37" spans="1:19" x14ac:dyDescent="0.3">
      <c r="A37" s="15" t="s">
        <v>44</v>
      </c>
      <c r="B37" s="35" t="s">
        <v>45</v>
      </c>
      <c r="D37" s="38">
        <v>70.53</v>
      </c>
    </row>
    <row r="38" spans="1:19" x14ac:dyDescent="0.3">
      <c r="A38" s="15" t="s">
        <v>75</v>
      </c>
      <c r="B38" s="35"/>
      <c r="D38" s="38">
        <f ca="1">INT(B34/B30*1.41)</f>
        <v>1</v>
      </c>
    </row>
    <row r="39" spans="1:19" x14ac:dyDescent="0.3">
      <c r="A39" s="15"/>
      <c r="B39" s="35"/>
      <c r="D39" s="38"/>
    </row>
    <row r="40" spans="1:19" ht="19.5" x14ac:dyDescent="0.35">
      <c r="A40" s="39" t="s">
        <v>15</v>
      </c>
      <c r="B40" s="7" t="s">
        <v>29</v>
      </c>
      <c r="C40" s="7" t="s">
        <v>26</v>
      </c>
      <c r="D40" s="7" t="s">
        <v>48</v>
      </c>
      <c r="E40" s="7" t="s">
        <v>49</v>
      </c>
      <c r="F40" s="7"/>
      <c r="G40" s="7"/>
      <c r="I40" s="40">
        <v>10</v>
      </c>
      <c r="J40" s="41" t="s">
        <v>81</v>
      </c>
      <c r="K40" s="41"/>
      <c r="L40" s="40">
        <v>3</v>
      </c>
      <c r="M40" s="41" t="s">
        <v>27</v>
      </c>
      <c r="N40" s="40">
        <f ca="1">COUNT(_Val)</f>
        <v>90</v>
      </c>
      <c r="O40" s="41" t="s">
        <v>28</v>
      </c>
      <c r="P40" s="40">
        <f ca="1">_DataItems/(_Parts*_Operator)</f>
        <v>3</v>
      </c>
      <c r="Q40" s="41" t="s">
        <v>30</v>
      </c>
      <c r="R40" s="75">
        <f ca="1">AVERAGE(Example_4!_Val)</f>
        <v>498.35555555555555</v>
      </c>
      <c r="S40" s="3" t="s">
        <v>17</v>
      </c>
    </row>
    <row r="41" spans="1:19" x14ac:dyDescent="0.3">
      <c r="A41" s="42">
        <v>1</v>
      </c>
      <c r="B41" s="42">
        <v>1</v>
      </c>
      <c r="C41" s="43">
        <v>496</v>
      </c>
      <c r="D41" s="43">
        <f t="array" aca="1" ref="D41" ca="1">IFERROR(VLOOKUP(A41,$I$41:$J$58,2,0),"")</f>
        <v>497.22222222222223</v>
      </c>
      <c r="E41" s="43">
        <f t="array" aca="1" ref="E41" ca="1">IFERROR(VLOOKUP(B41,$L$41:$M$58,2,0),"")</f>
        <v>498.53333333333336</v>
      </c>
      <c r="I41" s="44">
        <v>1</v>
      </c>
      <c r="J41" s="3">
        <f t="array" aca="1" ref="J41" ca="1">SUM(IF($I41=_Part,_Val,0))/(_Rep*_Operator)</f>
        <v>497.22222222222223</v>
      </c>
      <c r="L41" s="44">
        <v>1</v>
      </c>
      <c r="M41" s="3">
        <f t="array" aca="1" ref="M41" ca="1">SUM(IF($L41=_Oper,_Val,0))/(_Parts*_Rep)</f>
        <v>498.53333333333336</v>
      </c>
      <c r="R41" s="75">
        <f t="array" aca="1" ref="R41" ca="1">SUM(IF(LEN(_Part)&gt;0,_Val-_GAve)^2,0)</f>
        <v>228.62222222222255</v>
      </c>
      <c r="S41" s="3" t="s">
        <v>31</v>
      </c>
    </row>
    <row r="42" spans="1:19" x14ac:dyDescent="0.3">
      <c r="A42" s="42">
        <v>1</v>
      </c>
      <c r="B42" s="42">
        <v>1</v>
      </c>
      <c r="C42" s="43">
        <v>496</v>
      </c>
      <c r="D42" s="43">
        <f t="array" aca="1" ref="D42" ca="1">IFERROR(VLOOKUP(A42,$I$41:$J$58,2,0),"")</f>
        <v>497.22222222222223</v>
      </c>
      <c r="E42" s="43">
        <f t="array" aca="1" ref="E42" ca="1">IFERROR(VLOOKUP(B42,$L$41:$M$58,2,0),"")</f>
        <v>498.53333333333336</v>
      </c>
      <c r="I42" s="44">
        <v>2</v>
      </c>
      <c r="J42" s="3">
        <f t="array" aca="1" ref="J42" ca="1">SUM(IF($I42=_Part,_Val,0))/(_Rep*_Operator)</f>
        <v>498.11111111111109</v>
      </c>
      <c r="L42" s="44">
        <v>2</v>
      </c>
      <c r="M42" s="3">
        <f t="array" aca="1" ref="M42" ca="1">SUM(IF($L42=_Oper,_Val,0))/(_Parts*_Rep)</f>
        <v>498.13333333333333</v>
      </c>
      <c r="R42" s="75">
        <f t="array" aca="1" ref="R42" ca="1">SUM(IF(LEN(_Part)&gt;0,(_Temp1-_GAve)^2,0))</f>
        <v>122.39999999999955</v>
      </c>
      <c r="S42" s="3" t="s">
        <v>32</v>
      </c>
    </row>
    <row r="43" spans="1:19" x14ac:dyDescent="0.3">
      <c r="A43" s="42">
        <v>1</v>
      </c>
      <c r="B43" s="42">
        <v>1</v>
      </c>
      <c r="C43" s="43">
        <v>499</v>
      </c>
      <c r="D43" s="43">
        <f t="array" aca="1" ref="D43" ca="1">IFERROR(VLOOKUP(A43,$I$41:$J$58,2,0),"")</f>
        <v>497.22222222222223</v>
      </c>
      <c r="E43" s="43">
        <f t="array" aca="1" ref="E43" ca="1">IFERROR(VLOOKUP(B43,$L$41:$M$58,2,0),"")</f>
        <v>498.53333333333336</v>
      </c>
      <c r="I43" s="44">
        <v>3</v>
      </c>
      <c r="J43" s="3">
        <f t="array" aca="1" ref="J43" ca="1">SUM(IF($I43=_Part,_Val,0))/(_Rep*_Operator)</f>
        <v>497.44444444444446</v>
      </c>
      <c r="L43" s="44">
        <v>3</v>
      </c>
      <c r="M43" s="3">
        <f t="array" aca="1" ref="M43" ca="1">SUM(IF($L43=_Oper,_Val,0))/(_Parts*_Rep)</f>
        <v>498.4</v>
      </c>
      <c r="R43" s="75">
        <f t="array" aca="1" ref="R43" ca="1">SUM(IF(NOT(ISBLANK(_Part)),_Temp2-_GAve,0)^2)</f>
        <v>2.4888888888892202</v>
      </c>
      <c r="S43" s="3" t="s">
        <v>33</v>
      </c>
    </row>
    <row r="44" spans="1:19" x14ac:dyDescent="0.3">
      <c r="A44" s="42">
        <v>2</v>
      </c>
      <c r="B44" s="42">
        <v>1</v>
      </c>
      <c r="C44" s="43">
        <v>498</v>
      </c>
      <c r="D44" s="43">
        <f t="array" aca="1" ref="D44" ca="1">IFERROR(VLOOKUP(A44,$I$41:$J$58,2,0),"")</f>
        <v>498.11111111111109</v>
      </c>
      <c r="E44" s="43">
        <f t="array" aca="1" ref="E44" ca="1">IFERROR(VLOOKUP(B44,$L$41:$M$58,2,0),"")</f>
        <v>498.53333333333336</v>
      </c>
      <c r="I44" s="44">
        <v>4</v>
      </c>
      <c r="J44" s="3">
        <f t="array" aca="1" ref="J44" ca="1">SUM(IF($I44=_Part,_Val,0))/(_Rep*_Operator)</f>
        <v>497.22222222222223</v>
      </c>
      <c r="L44" s="44" t="s">
        <v>78</v>
      </c>
      <c r="M44" s="3">
        <f t="array" aca="1" ref="M44" ca="1">SUM(IF($L44=_Oper,_Val,0))/(_Parts*_Rep)</f>
        <v>0</v>
      </c>
    </row>
    <row r="45" spans="1:19" x14ac:dyDescent="0.3">
      <c r="A45" s="42">
        <v>2</v>
      </c>
      <c r="B45" s="42">
        <v>1</v>
      </c>
      <c r="C45" s="43">
        <v>497</v>
      </c>
      <c r="D45" s="43">
        <f t="array" aca="1" ref="D45" ca="1">IFERROR(VLOOKUP(A45,$I$41:$J$58,2,0),"")</f>
        <v>498.11111111111109</v>
      </c>
      <c r="E45" s="43">
        <f t="array" aca="1" ref="E45" ca="1">IFERROR(VLOOKUP(B45,$L$41:$M$58,2,0),"")</f>
        <v>498.53333333333336</v>
      </c>
      <c r="I45" s="44">
        <v>5</v>
      </c>
      <c r="J45" s="3">
        <f t="array" aca="1" ref="J45" ca="1">SUM(IF($I45=_Part,_Val,0))/(_Rep*_Operator)</f>
        <v>499.44444444444446</v>
      </c>
      <c r="L45" s="44" t="s">
        <v>78</v>
      </c>
      <c r="M45" s="3">
        <f t="array" aca="1" ref="M45" ca="1">SUM(IF($L45=_Oper,_Val,0))/(_Parts*_Rep)</f>
        <v>0</v>
      </c>
    </row>
    <row r="46" spans="1:19" x14ac:dyDescent="0.3">
      <c r="A46" s="42">
        <v>2</v>
      </c>
      <c r="B46" s="42">
        <v>1</v>
      </c>
      <c r="C46" s="43">
        <v>499</v>
      </c>
      <c r="D46" s="43">
        <f t="array" aca="1" ref="D46" ca="1">IFERROR(VLOOKUP(A46,$I$41:$J$58,2,0),"")</f>
        <v>498.11111111111109</v>
      </c>
      <c r="E46" s="43">
        <f t="array" aca="1" ref="E46" ca="1">IFERROR(VLOOKUP(B46,$L$41:$M$58,2,0),"")</f>
        <v>498.53333333333336</v>
      </c>
      <c r="I46" s="44">
        <v>6</v>
      </c>
      <c r="J46" s="3">
        <f t="array" aca="1" ref="J46" ca="1">SUM(IF($I46=_Part,_Val,0))/(_Rep*_Operator)</f>
        <v>498.44444444444446</v>
      </c>
      <c r="L46" s="44" t="s">
        <v>78</v>
      </c>
      <c r="M46" s="3">
        <f t="array" aca="1" ref="M46" ca="1">SUM(IF($L46=_Oper,_Val,0))/(_Parts*_Rep)</f>
        <v>0</v>
      </c>
    </row>
    <row r="47" spans="1:19" x14ac:dyDescent="0.3">
      <c r="A47" s="42">
        <v>3</v>
      </c>
      <c r="B47" s="42">
        <v>1</v>
      </c>
      <c r="C47" s="43">
        <v>498</v>
      </c>
      <c r="D47" s="43">
        <f t="array" aca="1" ref="D47" ca="1">IFERROR(VLOOKUP(A47,$I$41:$J$58,2,0),"")</f>
        <v>497.44444444444446</v>
      </c>
      <c r="E47" s="43">
        <f t="array" aca="1" ref="E47" ca="1">IFERROR(VLOOKUP(B47,$L$41:$M$58,2,0),"")</f>
        <v>498.53333333333336</v>
      </c>
      <c r="I47" s="44">
        <v>7</v>
      </c>
      <c r="J47" s="3">
        <f t="array" aca="1" ref="J47" ca="1">SUM(IF($I47=_Part,_Val,0))/(_Rep*_Operator)</f>
        <v>500.11111111111109</v>
      </c>
      <c r="L47" s="44" t="s">
        <v>78</v>
      </c>
      <c r="M47" s="3">
        <f t="array" aca="1" ref="M47" ca="1">SUM(IF($L47=_Oper,_Val,0))/(_Parts*_Rep)</f>
        <v>0</v>
      </c>
    </row>
    <row r="48" spans="1:19" x14ac:dyDescent="0.3">
      <c r="A48" s="42">
        <v>3</v>
      </c>
      <c r="B48" s="42">
        <v>1</v>
      </c>
      <c r="C48" s="43">
        <v>498</v>
      </c>
      <c r="D48" s="43">
        <f t="array" aca="1" ref="D48" ca="1">IFERROR(VLOOKUP(A48,$I$41:$J$58,2,0),"")</f>
        <v>497.44444444444446</v>
      </c>
      <c r="E48" s="43">
        <f t="array" aca="1" ref="E48" ca="1">IFERROR(VLOOKUP(B48,$L$41:$M$58,2,0),"")</f>
        <v>498.53333333333336</v>
      </c>
      <c r="I48" s="44">
        <v>8</v>
      </c>
      <c r="J48" s="3">
        <f t="array" aca="1" ref="J48" ca="1">SUM(IF($I48=_Part,_Val,0))/(_Rep*_Operator)</f>
        <v>499.55555555555554</v>
      </c>
      <c r="L48" s="44" t="s">
        <v>78</v>
      </c>
      <c r="M48" s="3">
        <f t="array" aca="1" ref="M48" ca="1">SUM(IF($L48=_Oper,_Val,0))/(_Parts*_Rep)</f>
        <v>0</v>
      </c>
    </row>
    <row r="49" spans="1:13" x14ac:dyDescent="0.3">
      <c r="A49" s="42">
        <v>3</v>
      </c>
      <c r="B49" s="42">
        <v>1</v>
      </c>
      <c r="C49" s="43">
        <v>498</v>
      </c>
      <c r="D49" s="43">
        <f t="array" aca="1" ref="D49" ca="1">IFERROR(VLOOKUP(A49,$I$41:$J$58,2,0),"")</f>
        <v>497.44444444444446</v>
      </c>
      <c r="E49" s="43">
        <f t="array" aca="1" ref="E49" ca="1">IFERROR(VLOOKUP(B49,$L$41:$M$58,2,0),"")</f>
        <v>498.53333333333336</v>
      </c>
      <c r="I49" s="44">
        <v>9</v>
      </c>
      <c r="J49" s="3">
        <f t="array" aca="1" ref="J49" ca="1">SUM(IF($I49=_Part,_Val,0))/(_Rep*_Operator)</f>
        <v>499.44444444444446</v>
      </c>
      <c r="L49" s="44" t="s">
        <v>78</v>
      </c>
      <c r="M49" s="3">
        <f t="array" aca="1" ref="M49" ca="1">SUM(IF($L49=_Oper,_Val,0))/(_Parts*_Rep)</f>
        <v>0</v>
      </c>
    </row>
    <row r="50" spans="1:13" x14ac:dyDescent="0.3">
      <c r="A50" s="42">
        <v>4</v>
      </c>
      <c r="B50" s="42">
        <v>1</v>
      </c>
      <c r="C50" s="43">
        <v>497</v>
      </c>
      <c r="D50" s="43">
        <f t="array" aca="1" ref="D50" ca="1">IFERROR(VLOOKUP(A50,$I$41:$J$58,2,0),"")</f>
        <v>497.22222222222223</v>
      </c>
      <c r="E50" s="43">
        <f t="array" aca="1" ref="E50" ca="1">IFERROR(VLOOKUP(B50,$L$41:$M$58,2,0),"")</f>
        <v>498.53333333333336</v>
      </c>
      <c r="I50" s="44">
        <v>10</v>
      </c>
      <c r="J50" s="3">
        <f t="array" aca="1" ref="J50" ca="1">SUM(IF($I50=_Part,_Val,0))/(_Rep*_Operator)</f>
        <v>496.55555555555554</v>
      </c>
      <c r="L50" s="44" t="s">
        <v>78</v>
      </c>
      <c r="M50" s="3">
        <f t="array" aca="1" ref="M50" ca="1">SUM(IF($L50=_Oper,_Val,0))/(_Parts*_Rep)</f>
        <v>0</v>
      </c>
    </row>
    <row r="51" spans="1:13" x14ac:dyDescent="0.3">
      <c r="A51" s="42">
        <v>4</v>
      </c>
      <c r="B51" s="42">
        <v>1</v>
      </c>
      <c r="C51" s="43">
        <v>497</v>
      </c>
      <c r="D51" s="43">
        <f t="array" aca="1" ref="D51" ca="1">IFERROR(VLOOKUP(A51,$I$41:$J$58,2,0),"")</f>
        <v>497.22222222222223</v>
      </c>
      <c r="E51" s="43">
        <f t="array" aca="1" ref="E51" ca="1">IFERROR(VLOOKUP(B51,$L$41:$M$58,2,0),"")</f>
        <v>498.53333333333336</v>
      </c>
      <c r="I51" s="44" t="s">
        <v>78</v>
      </c>
      <c r="J51" s="3">
        <f t="array" aca="1" ref="J51" ca="1">SUM(IF($I51=_Part,_Val,0))/(_Rep*_Operator)</f>
        <v>0</v>
      </c>
      <c r="L51" s="44" t="s">
        <v>78</v>
      </c>
      <c r="M51" s="3">
        <f t="array" aca="1" ref="M51" ca="1">SUM(IF($L51=_Oper,_Val,0))/(_Parts*_Rep)</f>
        <v>0</v>
      </c>
    </row>
    <row r="52" spans="1:13" x14ac:dyDescent="0.3">
      <c r="A52" s="42">
        <v>4</v>
      </c>
      <c r="B52" s="42">
        <v>1</v>
      </c>
      <c r="C52" s="43">
        <v>498</v>
      </c>
      <c r="D52" s="43">
        <f t="array" aca="1" ref="D52" ca="1">IFERROR(VLOOKUP(A52,$I$41:$J$58,2,0),"")</f>
        <v>497.22222222222223</v>
      </c>
      <c r="E52" s="43">
        <f t="array" aca="1" ref="E52" ca="1">IFERROR(VLOOKUP(B52,$L$41:$M$58,2,0),"")</f>
        <v>498.53333333333336</v>
      </c>
      <c r="I52" s="44" t="s">
        <v>78</v>
      </c>
      <c r="J52" s="3">
        <f t="array" aca="1" ref="J52" ca="1">SUM(IF($I52=_Part,_Val,0))/(_Rep*_Operator)</f>
        <v>0</v>
      </c>
      <c r="L52" s="44" t="s">
        <v>78</v>
      </c>
      <c r="M52" s="3">
        <f t="array" aca="1" ref="M52" ca="1">SUM(IF($L52=_Oper,_Val,0))/(_Parts*_Rep)</f>
        <v>0</v>
      </c>
    </row>
    <row r="53" spans="1:13" x14ac:dyDescent="0.3">
      <c r="A53" s="42">
        <v>5</v>
      </c>
      <c r="B53" s="42">
        <v>1</v>
      </c>
      <c r="C53" s="43">
        <v>499</v>
      </c>
      <c r="D53" s="43">
        <f t="array" aca="1" ref="D53" ca="1">IFERROR(VLOOKUP(A53,$I$41:$J$58,2,0),"")</f>
        <v>499.44444444444446</v>
      </c>
      <c r="E53" s="43">
        <f t="array" aca="1" ref="E53" ca="1">IFERROR(VLOOKUP(B53,$L$41:$M$58,2,0),"")</f>
        <v>498.53333333333336</v>
      </c>
      <c r="I53" s="44" t="s">
        <v>78</v>
      </c>
      <c r="J53" s="3">
        <f t="array" aca="1" ref="J53" ca="1">SUM(IF($I53=_Part,_Val,0))/(_Rep*_Operator)</f>
        <v>0</v>
      </c>
      <c r="L53" s="44" t="s">
        <v>78</v>
      </c>
      <c r="M53" s="3">
        <f t="array" aca="1" ref="M53" ca="1">SUM(IF($L53=_Oper,_Val,0))/(_Parts*_Rep)</f>
        <v>0</v>
      </c>
    </row>
    <row r="54" spans="1:13" x14ac:dyDescent="0.3">
      <c r="A54" s="42">
        <v>5</v>
      </c>
      <c r="B54" s="42">
        <v>1</v>
      </c>
      <c r="C54" s="43">
        <v>501</v>
      </c>
      <c r="D54" s="43">
        <f t="array" aca="1" ref="D54" ca="1">IFERROR(VLOOKUP(A54,$I$41:$J$58,2,0),"")</f>
        <v>499.44444444444446</v>
      </c>
      <c r="E54" s="43">
        <f t="array" aca="1" ref="E54" ca="1">IFERROR(VLOOKUP(B54,$L$41:$M$58,2,0),"")</f>
        <v>498.53333333333336</v>
      </c>
      <c r="I54" s="44" t="s">
        <v>78</v>
      </c>
      <c r="J54" s="3">
        <f t="array" aca="1" ref="J54" ca="1">SUM(IF($I54=_Part,_Val,0))/(_Rep*_Operator)</f>
        <v>0</v>
      </c>
      <c r="L54" s="44" t="s">
        <v>78</v>
      </c>
      <c r="M54" s="3">
        <f t="array" aca="1" ref="M54" ca="1">SUM(IF($L54=_Oper,_Val,0))/(_Parts*_Rep)</f>
        <v>0</v>
      </c>
    </row>
    <row r="55" spans="1:13" x14ac:dyDescent="0.3">
      <c r="A55" s="42">
        <v>5</v>
      </c>
      <c r="B55" s="42">
        <v>1</v>
      </c>
      <c r="C55" s="43">
        <v>500</v>
      </c>
      <c r="D55" s="43">
        <f t="array" aca="1" ref="D55" ca="1">IFERROR(VLOOKUP(A55,$I$41:$J$58,2,0),"")</f>
        <v>499.44444444444446</v>
      </c>
      <c r="E55" s="43">
        <f t="array" aca="1" ref="E55" ca="1">IFERROR(VLOOKUP(B55,$L$41:$M$58,2,0),"")</f>
        <v>498.53333333333336</v>
      </c>
      <c r="I55" s="44" t="s">
        <v>78</v>
      </c>
      <c r="J55" s="3">
        <f t="array" aca="1" ref="J55" ca="1">SUM(IF($I55=_Part,_Val,0))/(_Rep*_Operator)</f>
        <v>0</v>
      </c>
      <c r="L55" s="44" t="s">
        <v>78</v>
      </c>
      <c r="M55" s="3">
        <f t="array" aca="1" ref="M55" ca="1">SUM(IF($L55=_Oper,_Val,0))/(_Parts*_Rep)</f>
        <v>0</v>
      </c>
    </row>
    <row r="56" spans="1:13" x14ac:dyDescent="0.3">
      <c r="A56" s="42">
        <v>6</v>
      </c>
      <c r="B56" s="42">
        <v>1</v>
      </c>
      <c r="C56" s="43">
        <v>499</v>
      </c>
      <c r="D56" s="43">
        <f t="array" aca="1" ref="D56" ca="1">IFERROR(VLOOKUP(A56,$I$41:$J$58,2,0),"")</f>
        <v>498.44444444444446</v>
      </c>
      <c r="E56" s="43">
        <f t="array" aca="1" ref="E56" ca="1">IFERROR(VLOOKUP(B56,$L$41:$M$58,2,0),"")</f>
        <v>498.53333333333336</v>
      </c>
      <c r="I56" s="44" t="s">
        <v>78</v>
      </c>
      <c r="J56" s="3">
        <f t="array" aca="1" ref="J56" ca="1">SUM(IF($I56=_Part,_Val,0))/(_Rep*_Operator)</f>
        <v>0</v>
      </c>
      <c r="L56" s="44" t="s">
        <v>78</v>
      </c>
      <c r="M56" s="3">
        <f t="array" aca="1" ref="M56" ca="1">SUM(IF($L56=_Oper,_Val,0))/(_Parts*_Rep)</f>
        <v>0</v>
      </c>
    </row>
    <row r="57" spans="1:13" x14ac:dyDescent="0.3">
      <c r="A57" s="42">
        <v>6</v>
      </c>
      <c r="B57" s="42">
        <v>1</v>
      </c>
      <c r="C57" s="43">
        <v>498</v>
      </c>
      <c r="D57" s="43">
        <f t="array" aca="1" ref="D57" ca="1">IFERROR(VLOOKUP(A57,$I$41:$J$58,2,0),"")</f>
        <v>498.44444444444446</v>
      </c>
      <c r="E57" s="43">
        <f t="array" aca="1" ref="E57" ca="1">IFERROR(VLOOKUP(B57,$L$41:$M$58,2,0),"")</f>
        <v>498.53333333333336</v>
      </c>
      <c r="I57" s="44" t="s">
        <v>78</v>
      </c>
      <c r="J57" s="3">
        <f t="array" aca="1" ref="J57" ca="1">SUM(IF($I57=_Part,_Val,0))/(_Rep*_Operator)</f>
        <v>0</v>
      </c>
      <c r="L57" s="44" t="s">
        <v>78</v>
      </c>
      <c r="M57" s="3">
        <f t="array" aca="1" ref="M57" ca="1">SUM(IF($L57=_Oper,_Val,0))/(_Parts*_Rep)</f>
        <v>0</v>
      </c>
    </row>
    <row r="58" spans="1:13" x14ac:dyDescent="0.3">
      <c r="A58" s="42">
        <v>6</v>
      </c>
      <c r="B58" s="42">
        <v>1</v>
      </c>
      <c r="C58" s="43">
        <v>499</v>
      </c>
      <c r="D58" s="43">
        <f t="array" aca="1" ref="D58" ca="1">IFERROR(VLOOKUP(A58,$I$41:$J$58,2,0),"")</f>
        <v>498.44444444444446</v>
      </c>
      <c r="E58" s="43">
        <f t="array" aca="1" ref="E58" ca="1">IFERROR(VLOOKUP(B58,$L$41:$M$58,2,0),"")</f>
        <v>498.53333333333336</v>
      </c>
      <c r="I58" s="44" t="s">
        <v>78</v>
      </c>
      <c r="J58" s="3">
        <f t="array" aca="1" ref="J58" ca="1">SUM(IF($I58=_Part,_Val,0))/(_Rep*_Operator)</f>
        <v>0</v>
      </c>
      <c r="L58" s="44" t="s">
        <v>78</v>
      </c>
      <c r="M58" s="3">
        <f t="array" aca="1" ref="M58" ca="1">SUM(IF($L58=_Oper,_Val,0))/(_Parts*_Rep)</f>
        <v>0</v>
      </c>
    </row>
    <row r="59" spans="1:13" x14ac:dyDescent="0.3">
      <c r="A59" s="42">
        <v>7</v>
      </c>
      <c r="B59" s="42">
        <v>1</v>
      </c>
      <c r="C59" s="43">
        <v>503</v>
      </c>
      <c r="D59" s="43">
        <f t="array" aca="1" ref="D59" ca="1">IFERROR(VLOOKUP(A59,$I$41:$J$58,2,0),"")</f>
        <v>500.11111111111109</v>
      </c>
      <c r="E59" s="43">
        <f t="array" aca="1" ref="E59" ca="1">IFERROR(VLOOKUP(B59,$L$41:$M$58,2,0),"")</f>
        <v>498.53333333333336</v>
      </c>
      <c r="L59" s="44" t="s">
        <v>78</v>
      </c>
    </row>
    <row r="60" spans="1:13" x14ac:dyDescent="0.3">
      <c r="A60" s="42">
        <v>7</v>
      </c>
      <c r="B60" s="42">
        <v>1</v>
      </c>
      <c r="C60" s="43">
        <v>499</v>
      </c>
      <c r="D60" s="43">
        <f t="array" aca="1" ref="D60" ca="1">IFERROR(VLOOKUP(A60,$I$41:$J$58,2,0),"")</f>
        <v>500.11111111111109</v>
      </c>
      <c r="E60" s="43">
        <f t="array" aca="1" ref="E60" ca="1">IFERROR(VLOOKUP(B60,$L$41:$M$58,2,0),"")</f>
        <v>498.53333333333336</v>
      </c>
      <c r="L60" s="44" t="s">
        <v>78</v>
      </c>
    </row>
    <row r="61" spans="1:13" x14ac:dyDescent="0.3">
      <c r="A61" s="42">
        <v>7</v>
      </c>
      <c r="B61" s="42">
        <v>1</v>
      </c>
      <c r="C61" s="43">
        <v>502</v>
      </c>
      <c r="D61" s="43">
        <f t="array" aca="1" ref="D61" ca="1">IFERROR(VLOOKUP(A61,$I$41:$J$58,2,0),"")</f>
        <v>500.11111111111109</v>
      </c>
      <c r="E61" s="43">
        <f t="array" aca="1" ref="E61" ca="1">IFERROR(VLOOKUP(B61,$L$41:$M$58,2,0),"")</f>
        <v>498.53333333333336</v>
      </c>
    </row>
    <row r="62" spans="1:13" x14ac:dyDescent="0.3">
      <c r="A62" s="42">
        <v>8</v>
      </c>
      <c r="B62" s="42">
        <v>1</v>
      </c>
      <c r="C62" s="43">
        <v>500</v>
      </c>
      <c r="D62" s="43">
        <f t="array" aca="1" ref="D62" ca="1">IFERROR(VLOOKUP(A62,$I$41:$J$58,2,0),"")</f>
        <v>499.55555555555554</v>
      </c>
      <c r="E62" s="43">
        <f t="array" aca="1" ref="E62" ca="1">IFERROR(VLOOKUP(B62,$L$41:$M$58,2,0),"")</f>
        <v>498.53333333333336</v>
      </c>
    </row>
    <row r="63" spans="1:13" x14ac:dyDescent="0.3">
      <c r="A63" s="42">
        <v>8</v>
      </c>
      <c r="B63" s="42">
        <v>1</v>
      </c>
      <c r="C63" s="43">
        <v>499</v>
      </c>
      <c r="D63" s="43">
        <f t="array" aca="1" ref="D63" ca="1">IFERROR(VLOOKUP(A63,$I$41:$J$58,2,0),"")</f>
        <v>499.55555555555554</v>
      </c>
      <c r="E63" s="43">
        <f t="array" aca="1" ref="E63" ca="1">IFERROR(VLOOKUP(B63,$L$41:$M$58,2,0),"")</f>
        <v>498.53333333333336</v>
      </c>
    </row>
    <row r="64" spans="1:13" x14ac:dyDescent="0.3">
      <c r="A64" s="42">
        <v>8</v>
      </c>
      <c r="B64" s="42">
        <v>1</v>
      </c>
      <c r="C64" s="43">
        <v>499</v>
      </c>
      <c r="D64" s="43">
        <f t="array" aca="1" ref="D64" ca="1">IFERROR(VLOOKUP(A64,$I$41:$J$58,2,0),"")</f>
        <v>499.55555555555554</v>
      </c>
      <c r="E64" s="43">
        <f t="array" aca="1" ref="E64" ca="1">IFERROR(VLOOKUP(B64,$L$41:$M$58,2,0),"")</f>
        <v>498.53333333333336</v>
      </c>
    </row>
    <row r="65" spans="1:5" x14ac:dyDescent="0.3">
      <c r="A65" s="42">
        <v>9</v>
      </c>
      <c r="B65" s="42">
        <v>1</v>
      </c>
      <c r="C65" s="43">
        <v>499</v>
      </c>
      <c r="D65" s="43">
        <f t="array" aca="1" ref="D65" ca="1">IFERROR(VLOOKUP(A65,$I$41:$J$58,2,0),"")</f>
        <v>499.44444444444446</v>
      </c>
      <c r="E65" s="43">
        <f t="array" aca="1" ref="E65" ca="1">IFERROR(VLOOKUP(B65,$L$41:$M$58,2,0),"")</f>
        <v>498.53333333333336</v>
      </c>
    </row>
    <row r="66" spans="1:5" x14ac:dyDescent="0.3">
      <c r="A66" s="42">
        <v>9</v>
      </c>
      <c r="B66" s="42">
        <v>1</v>
      </c>
      <c r="C66" s="43">
        <v>500</v>
      </c>
      <c r="D66" s="43">
        <f t="array" aca="1" ref="D66" ca="1">IFERROR(VLOOKUP(A66,$I$41:$J$58,2,0),"")</f>
        <v>499.44444444444446</v>
      </c>
      <c r="E66" s="43">
        <f t="array" aca="1" ref="E66" ca="1">IFERROR(VLOOKUP(B66,$L$41:$M$58,2,0),"")</f>
        <v>498.53333333333336</v>
      </c>
    </row>
    <row r="67" spans="1:5" x14ac:dyDescent="0.3">
      <c r="A67" s="42">
        <v>9</v>
      </c>
      <c r="B67" s="42">
        <v>1</v>
      </c>
      <c r="C67" s="43">
        <v>499</v>
      </c>
      <c r="D67" s="43">
        <f t="array" aca="1" ref="D67" ca="1">IFERROR(VLOOKUP(A67,$I$41:$J$58,2,0),"")</f>
        <v>499.44444444444446</v>
      </c>
      <c r="E67" s="43">
        <f t="array" aca="1" ref="E67" ca="1">IFERROR(VLOOKUP(B67,$L$41:$M$58,2,0),"")</f>
        <v>498.53333333333336</v>
      </c>
    </row>
    <row r="68" spans="1:5" x14ac:dyDescent="0.3">
      <c r="A68" s="42">
        <v>10</v>
      </c>
      <c r="B68" s="42">
        <v>1</v>
      </c>
      <c r="C68" s="43">
        <v>497</v>
      </c>
      <c r="D68" s="43">
        <f t="array" aca="1" ref="D68" ca="1">IFERROR(VLOOKUP(A68,$I$41:$J$58,2,0),"")</f>
        <v>496.55555555555554</v>
      </c>
      <c r="E68" s="43">
        <f t="array" aca="1" ref="E68" ca="1">IFERROR(VLOOKUP(B68,$L$41:$M$58,2,0),"")</f>
        <v>498.53333333333336</v>
      </c>
    </row>
    <row r="69" spans="1:5" x14ac:dyDescent="0.3">
      <c r="A69" s="42">
        <v>10</v>
      </c>
      <c r="B69" s="42">
        <v>1</v>
      </c>
      <c r="C69" s="43">
        <v>496</v>
      </c>
      <c r="D69" s="43">
        <f t="array" aca="1" ref="D69" ca="1">IFERROR(VLOOKUP(A69,$I$41:$J$58,2,0),"")</f>
        <v>496.55555555555554</v>
      </c>
      <c r="E69" s="43">
        <f t="array" aca="1" ref="E69" ca="1">IFERROR(VLOOKUP(B69,$L$41:$M$58,2,0),"")</f>
        <v>498.53333333333336</v>
      </c>
    </row>
    <row r="70" spans="1:5" x14ac:dyDescent="0.3">
      <c r="A70" s="42">
        <v>10</v>
      </c>
      <c r="B70" s="42">
        <v>1</v>
      </c>
      <c r="C70" s="43">
        <v>496</v>
      </c>
      <c r="D70" s="43">
        <f t="array" aca="1" ref="D70" ca="1">IFERROR(VLOOKUP(A70,$I$41:$J$58,2,0),"")</f>
        <v>496.55555555555554</v>
      </c>
      <c r="E70" s="43">
        <f t="array" aca="1" ref="E70" ca="1">IFERROR(VLOOKUP(B70,$L$41:$M$58,2,0),"")</f>
        <v>498.53333333333336</v>
      </c>
    </row>
    <row r="71" spans="1:5" x14ac:dyDescent="0.3">
      <c r="A71" s="42">
        <v>1</v>
      </c>
      <c r="B71" s="42">
        <v>2</v>
      </c>
      <c r="C71" s="43">
        <v>497</v>
      </c>
      <c r="D71" s="43">
        <f t="array" aca="1" ref="D71" ca="1">IFERROR(VLOOKUP(A71,$I$41:$J$58,2,0),"")</f>
        <v>497.22222222222223</v>
      </c>
      <c r="E71" s="43">
        <f t="array" aca="1" ref="E71" ca="1">IFERROR(VLOOKUP(B71,$L$41:$M$58,2,0),"")</f>
        <v>498.13333333333333</v>
      </c>
    </row>
    <row r="72" spans="1:5" x14ac:dyDescent="0.3">
      <c r="A72" s="42">
        <v>1</v>
      </c>
      <c r="B72" s="42">
        <v>2</v>
      </c>
      <c r="C72" s="43">
        <v>499</v>
      </c>
      <c r="D72" s="43">
        <f t="array" aca="1" ref="D72" ca="1">IFERROR(VLOOKUP(A72,$I$41:$J$58,2,0),"")</f>
        <v>497.22222222222223</v>
      </c>
      <c r="E72" s="43">
        <f t="array" aca="1" ref="E72" ca="1">IFERROR(VLOOKUP(B72,$L$41:$M$58,2,0),"")</f>
        <v>498.13333333333333</v>
      </c>
    </row>
    <row r="73" spans="1:5" x14ac:dyDescent="0.3">
      <c r="A73" s="42">
        <v>1</v>
      </c>
      <c r="B73" s="42">
        <v>2</v>
      </c>
      <c r="C73" s="43">
        <v>497</v>
      </c>
      <c r="D73" s="43">
        <f t="array" aca="1" ref="D73" ca="1">IFERROR(VLOOKUP(A73,$I$41:$J$58,2,0),"")</f>
        <v>497.22222222222223</v>
      </c>
      <c r="E73" s="43">
        <f t="array" aca="1" ref="E73" ca="1">IFERROR(VLOOKUP(B73,$L$41:$M$58,2,0),"")</f>
        <v>498.13333333333333</v>
      </c>
    </row>
    <row r="74" spans="1:5" x14ac:dyDescent="0.3">
      <c r="A74" s="42">
        <v>2</v>
      </c>
      <c r="B74" s="42">
        <v>2</v>
      </c>
      <c r="C74" s="43">
        <v>498</v>
      </c>
      <c r="D74" s="43">
        <f t="array" aca="1" ref="D74" ca="1">IFERROR(VLOOKUP(A74,$I$41:$J$58,2,0),"")</f>
        <v>498.11111111111109</v>
      </c>
      <c r="E74" s="43">
        <f t="array" aca="1" ref="E74" ca="1">IFERROR(VLOOKUP(B74,$L$41:$M$58,2,0),"")</f>
        <v>498.13333333333333</v>
      </c>
    </row>
    <row r="75" spans="1:5" x14ac:dyDescent="0.3">
      <c r="A75" s="42">
        <v>2</v>
      </c>
      <c r="B75" s="42">
        <v>2</v>
      </c>
      <c r="C75" s="43">
        <v>496</v>
      </c>
      <c r="D75" s="43">
        <f t="array" aca="1" ref="D75" ca="1">IFERROR(VLOOKUP(A75,$I$41:$J$58,2,0),"")</f>
        <v>498.11111111111109</v>
      </c>
      <c r="E75" s="43">
        <f t="array" aca="1" ref="E75" ca="1">IFERROR(VLOOKUP(B75,$L$41:$M$58,2,0),"")</f>
        <v>498.13333333333333</v>
      </c>
    </row>
    <row r="76" spans="1:5" x14ac:dyDescent="0.3">
      <c r="A76" s="42">
        <v>2</v>
      </c>
      <c r="B76" s="42">
        <v>2</v>
      </c>
      <c r="C76" s="43">
        <v>499</v>
      </c>
      <c r="D76" s="43">
        <f t="array" aca="1" ref="D76" ca="1">IFERROR(VLOOKUP(A76,$I$41:$J$58,2,0),"")</f>
        <v>498.11111111111109</v>
      </c>
      <c r="E76" s="43">
        <f t="array" aca="1" ref="E76" ca="1">IFERROR(VLOOKUP(B76,$L$41:$M$58,2,0),"")</f>
        <v>498.13333333333333</v>
      </c>
    </row>
    <row r="77" spans="1:5" x14ac:dyDescent="0.3">
      <c r="A77" s="42">
        <v>3</v>
      </c>
      <c r="B77" s="42">
        <v>2</v>
      </c>
      <c r="C77" s="43">
        <v>497</v>
      </c>
      <c r="D77" s="43">
        <f t="array" aca="1" ref="D77" ca="1">IFERROR(VLOOKUP(A77,$I$41:$J$58,2,0),"")</f>
        <v>497.44444444444446</v>
      </c>
      <c r="E77" s="43">
        <f t="array" aca="1" ref="E77" ca="1">IFERROR(VLOOKUP(B77,$L$41:$M$58,2,0),"")</f>
        <v>498.13333333333333</v>
      </c>
    </row>
    <row r="78" spans="1:5" x14ac:dyDescent="0.3">
      <c r="A78" s="42">
        <v>3</v>
      </c>
      <c r="B78" s="42">
        <v>2</v>
      </c>
      <c r="C78" s="43">
        <v>498</v>
      </c>
      <c r="D78" s="43">
        <f t="array" aca="1" ref="D78" ca="1">IFERROR(VLOOKUP(A78,$I$41:$J$58,2,0),"")</f>
        <v>497.44444444444446</v>
      </c>
      <c r="E78" s="43">
        <f t="array" aca="1" ref="E78" ca="1">IFERROR(VLOOKUP(B78,$L$41:$M$58,2,0),"")</f>
        <v>498.13333333333333</v>
      </c>
    </row>
    <row r="79" spans="1:5" x14ac:dyDescent="0.3">
      <c r="A79" s="42">
        <v>3</v>
      </c>
      <c r="B79" s="42">
        <v>2</v>
      </c>
      <c r="C79" s="43">
        <v>497</v>
      </c>
      <c r="D79" s="43">
        <f t="array" aca="1" ref="D79" ca="1">IFERROR(VLOOKUP(A79,$I$41:$J$58,2,0),"")</f>
        <v>497.44444444444446</v>
      </c>
      <c r="E79" s="43">
        <f t="array" aca="1" ref="E79" ca="1">IFERROR(VLOOKUP(B79,$L$41:$M$58,2,0),"")</f>
        <v>498.13333333333333</v>
      </c>
    </row>
    <row r="80" spans="1:5" x14ac:dyDescent="0.3">
      <c r="A80" s="42">
        <v>4</v>
      </c>
      <c r="B80" s="42">
        <v>2</v>
      </c>
      <c r="C80" s="43">
        <v>496</v>
      </c>
      <c r="D80" s="43">
        <f t="array" aca="1" ref="D80" ca="1">IFERROR(VLOOKUP(A80,$I$41:$J$58,2,0),"")</f>
        <v>497.22222222222223</v>
      </c>
      <c r="E80" s="43">
        <f t="array" aca="1" ref="E80" ca="1">IFERROR(VLOOKUP(B80,$L$41:$M$58,2,0),"")</f>
        <v>498.13333333333333</v>
      </c>
    </row>
    <row r="81" spans="1:5" x14ac:dyDescent="0.3">
      <c r="A81" s="42">
        <v>4</v>
      </c>
      <c r="B81" s="42">
        <v>2</v>
      </c>
      <c r="C81" s="43">
        <v>496</v>
      </c>
      <c r="D81" s="43">
        <f t="array" aca="1" ref="D81" ca="1">IFERROR(VLOOKUP(A81,$I$41:$J$58,2,0),"")</f>
        <v>497.22222222222223</v>
      </c>
      <c r="E81" s="43">
        <f t="array" aca="1" ref="E81" ca="1">IFERROR(VLOOKUP(B81,$L$41:$M$58,2,0),"")</f>
        <v>498.13333333333333</v>
      </c>
    </row>
    <row r="82" spans="1:5" x14ac:dyDescent="0.3">
      <c r="A82" s="42">
        <v>4</v>
      </c>
      <c r="B82" s="42">
        <v>2</v>
      </c>
      <c r="C82" s="43">
        <v>499</v>
      </c>
      <c r="D82" s="43">
        <f t="array" aca="1" ref="D82" ca="1">IFERROR(VLOOKUP(A82,$I$41:$J$58,2,0),"")</f>
        <v>497.22222222222223</v>
      </c>
      <c r="E82" s="43">
        <f t="array" aca="1" ref="E82" ca="1">IFERROR(VLOOKUP(B82,$L$41:$M$58,2,0),"")</f>
        <v>498.13333333333333</v>
      </c>
    </row>
    <row r="83" spans="1:5" x14ac:dyDescent="0.3">
      <c r="A83" s="42">
        <v>5</v>
      </c>
      <c r="B83" s="42">
        <v>2</v>
      </c>
      <c r="C83" s="43">
        <v>499</v>
      </c>
      <c r="D83" s="43">
        <f t="array" aca="1" ref="D83" ca="1">IFERROR(VLOOKUP(A83,$I$41:$J$58,2,0),"")</f>
        <v>499.44444444444446</v>
      </c>
      <c r="E83" s="43">
        <f t="array" aca="1" ref="E83" ca="1">IFERROR(VLOOKUP(B83,$L$41:$M$58,2,0),"")</f>
        <v>498.13333333333333</v>
      </c>
    </row>
    <row r="84" spans="1:5" x14ac:dyDescent="0.3">
      <c r="A84" s="42">
        <v>5</v>
      </c>
      <c r="B84" s="42">
        <v>2</v>
      </c>
      <c r="C84" s="43">
        <v>499</v>
      </c>
      <c r="D84" s="43">
        <f t="array" aca="1" ref="D84" ca="1">IFERROR(VLOOKUP(A84,$I$41:$J$58,2,0),"")</f>
        <v>499.44444444444446</v>
      </c>
      <c r="E84" s="43">
        <f t="array" aca="1" ref="E84" ca="1">IFERROR(VLOOKUP(B84,$L$41:$M$58,2,0),"")</f>
        <v>498.13333333333333</v>
      </c>
    </row>
    <row r="85" spans="1:5" x14ac:dyDescent="0.3">
      <c r="A85" s="42">
        <v>5</v>
      </c>
      <c r="B85" s="42">
        <v>2</v>
      </c>
      <c r="C85" s="43">
        <v>499</v>
      </c>
      <c r="D85" s="43">
        <f t="array" aca="1" ref="D85" ca="1">IFERROR(VLOOKUP(A85,$I$41:$J$58,2,0),"")</f>
        <v>499.44444444444446</v>
      </c>
      <c r="E85" s="43">
        <f t="array" aca="1" ref="E85" ca="1">IFERROR(VLOOKUP(B85,$L$41:$M$58,2,0),"")</f>
        <v>498.13333333333333</v>
      </c>
    </row>
    <row r="86" spans="1:5" x14ac:dyDescent="0.3">
      <c r="A86" s="42">
        <v>6</v>
      </c>
      <c r="B86" s="42">
        <v>2</v>
      </c>
      <c r="C86" s="43">
        <v>500</v>
      </c>
      <c r="D86" s="43">
        <f t="array" aca="1" ref="D86" ca="1">IFERROR(VLOOKUP(A86,$I$41:$J$58,2,0),"")</f>
        <v>498.44444444444446</v>
      </c>
      <c r="E86" s="43">
        <f t="array" aca="1" ref="E86" ca="1">IFERROR(VLOOKUP(B86,$L$41:$M$58,2,0),"")</f>
        <v>498.13333333333333</v>
      </c>
    </row>
    <row r="87" spans="1:5" x14ac:dyDescent="0.3">
      <c r="A87" s="42">
        <v>6</v>
      </c>
      <c r="B87" s="42">
        <v>2</v>
      </c>
      <c r="C87" s="43">
        <v>499</v>
      </c>
      <c r="D87" s="43">
        <f t="array" aca="1" ref="D87" ca="1">IFERROR(VLOOKUP(A87,$I$41:$J$58,2,0),"")</f>
        <v>498.44444444444446</v>
      </c>
      <c r="E87" s="43">
        <f t="array" aca="1" ref="E87" ca="1">IFERROR(VLOOKUP(B87,$L$41:$M$58,2,0),"")</f>
        <v>498.13333333333333</v>
      </c>
    </row>
    <row r="88" spans="1:5" x14ac:dyDescent="0.3">
      <c r="A88" s="42">
        <v>6</v>
      </c>
      <c r="B88" s="42">
        <v>2</v>
      </c>
      <c r="C88" s="43">
        <v>497</v>
      </c>
      <c r="D88" s="43">
        <f t="array" aca="1" ref="D88" ca="1">IFERROR(VLOOKUP(A88,$I$41:$J$58,2,0),"")</f>
        <v>498.44444444444446</v>
      </c>
      <c r="E88" s="43">
        <f t="array" aca="1" ref="E88" ca="1">IFERROR(VLOOKUP(B88,$L$41:$M$58,2,0),"")</f>
        <v>498.13333333333333</v>
      </c>
    </row>
    <row r="89" spans="1:5" x14ac:dyDescent="0.3">
      <c r="A89" s="42">
        <v>7</v>
      </c>
      <c r="B89" s="42">
        <v>2</v>
      </c>
      <c r="C89" s="43">
        <v>498</v>
      </c>
      <c r="D89" s="43">
        <f t="array" aca="1" ref="D89" ca="1">IFERROR(VLOOKUP(A89,$I$41:$J$58,2,0),"")</f>
        <v>500.11111111111109</v>
      </c>
      <c r="E89" s="43">
        <f t="array" aca="1" ref="E89" ca="1">IFERROR(VLOOKUP(B89,$L$41:$M$58,2,0),"")</f>
        <v>498.13333333333333</v>
      </c>
    </row>
    <row r="90" spans="1:5" x14ac:dyDescent="0.3">
      <c r="A90" s="42">
        <v>7</v>
      </c>
      <c r="B90" s="42">
        <v>2</v>
      </c>
      <c r="C90" s="43">
        <v>499</v>
      </c>
      <c r="D90" s="43">
        <f t="array" aca="1" ref="D90" ca="1">IFERROR(VLOOKUP(A90,$I$41:$J$58,2,0),"")</f>
        <v>500.11111111111109</v>
      </c>
      <c r="E90" s="43">
        <f t="array" aca="1" ref="E90" ca="1">IFERROR(VLOOKUP(B90,$L$41:$M$58,2,0),"")</f>
        <v>498.13333333333333</v>
      </c>
    </row>
    <row r="91" spans="1:5" x14ac:dyDescent="0.3">
      <c r="A91" s="42">
        <v>7</v>
      </c>
      <c r="B91" s="42">
        <v>2</v>
      </c>
      <c r="C91" s="43">
        <v>499</v>
      </c>
      <c r="D91" s="43">
        <f t="array" aca="1" ref="D91" ca="1">IFERROR(VLOOKUP(A91,$I$41:$J$58,2,0),"")</f>
        <v>500.11111111111109</v>
      </c>
      <c r="E91" s="43">
        <f t="array" aca="1" ref="E91" ca="1">IFERROR(VLOOKUP(B91,$L$41:$M$58,2,0),"")</f>
        <v>498.13333333333333</v>
      </c>
    </row>
    <row r="92" spans="1:5" x14ac:dyDescent="0.3">
      <c r="A92" s="42">
        <v>8</v>
      </c>
      <c r="B92" s="42">
        <v>2</v>
      </c>
      <c r="C92" s="43">
        <v>501</v>
      </c>
      <c r="D92" s="43">
        <f t="array" aca="1" ref="D92" ca="1">IFERROR(VLOOKUP(A92,$I$41:$J$58,2,0),"")</f>
        <v>499.55555555555554</v>
      </c>
      <c r="E92" s="43">
        <f t="array" aca="1" ref="E92" ca="1">IFERROR(VLOOKUP(B92,$L$41:$M$58,2,0),"")</f>
        <v>498.13333333333333</v>
      </c>
    </row>
    <row r="93" spans="1:5" x14ac:dyDescent="0.3">
      <c r="A93" s="42">
        <v>8</v>
      </c>
      <c r="B93" s="42">
        <v>2</v>
      </c>
      <c r="C93" s="43">
        <v>498</v>
      </c>
      <c r="D93" s="43">
        <f t="array" aca="1" ref="D93" ca="1">IFERROR(VLOOKUP(A93,$I$41:$J$58,2,0),"")</f>
        <v>499.55555555555554</v>
      </c>
      <c r="E93" s="43">
        <f t="array" aca="1" ref="E93" ca="1">IFERROR(VLOOKUP(B93,$L$41:$M$58,2,0),"")</f>
        <v>498.13333333333333</v>
      </c>
    </row>
    <row r="94" spans="1:5" x14ac:dyDescent="0.3">
      <c r="A94" s="42">
        <v>8</v>
      </c>
      <c r="B94" s="42">
        <v>2</v>
      </c>
      <c r="C94" s="43">
        <v>499</v>
      </c>
      <c r="D94" s="43">
        <f t="array" aca="1" ref="D94" ca="1">IFERROR(VLOOKUP(A94,$I$41:$J$58,2,0),"")</f>
        <v>499.55555555555554</v>
      </c>
      <c r="E94" s="43">
        <f t="array" aca="1" ref="E94" ca="1">IFERROR(VLOOKUP(B94,$L$41:$M$58,2,0),"")</f>
        <v>498.13333333333333</v>
      </c>
    </row>
    <row r="95" spans="1:5" x14ac:dyDescent="0.3">
      <c r="A95" s="42">
        <v>9</v>
      </c>
      <c r="B95" s="42">
        <v>2</v>
      </c>
      <c r="C95" s="43">
        <v>500</v>
      </c>
      <c r="D95" s="43">
        <f t="array" aca="1" ref="D95" ca="1">IFERROR(VLOOKUP(A95,$I$41:$J$58,2,0),"")</f>
        <v>499.44444444444446</v>
      </c>
      <c r="E95" s="43">
        <f t="array" aca="1" ref="E95" ca="1">IFERROR(VLOOKUP(B95,$L$41:$M$58,2,0),"")</f>
        <v>498.13333333333333</v>
      </c>
    </row>
    <row r="96" spans="1:5" x14ac:dyDescent="0.3">
      <c r="A96" s="42">
        <v>9</v>
      </c>
      <c r="B96" s="42">
        <v>2</v>
      </c>
      <c r="C96" s="43">
        <v>500</v>
      </c>
      <c r="D96" s="43">
        <f t="array" aca="1" ref="D96" ca="1">IFERROR(VLOOKUP(A96,$I$41:$J$58,2,0),"")</f>
        <v>499.44444444444446</v>
      </c>
      <c r="E96" s="43">
        <f t="array" aca="1" ref="E96" ca="1">IFERROR(VLOOKUP(B96,$L$41:$M$58,2,0),"")</f>
        <v>498.13333333333333</v>
      </c>
    </row>
    <row r="97" spans="1:5" x14ac:dyDescent="0.3">
      <c r="A97" s="42">
        <v>9</v>
      </c>
      <c r="B97" s="42">
        <v>2</v>
      </c>
      <c r="C97" s="43">
        <v>498</v>
      </c>
      <c r="D97" s="43">
        <f t="array" aca="1" ref="D97" ca="1">IFERROR(VLOOKUP(A97,$I$41:$J$58,2,0),"")</f>
        <v>499.44444444444446</v>
      </c>
      <c r="E97" s="43">
        <f t="array" aca="1" ref="E97" ca="1">IFERROR(VLOOKUP(B97,$L$41:$M$58,2,0),"")</f>
        <v>498.13333333333333</v>
      </c>
    </row>
    <row r="98" spans="1:5" x14ac:dyDescent="0.3">
      <c r="A98" s="42">
        <v>10</v>
      </c>
      <c r="B98" s="42">
        <v>2</v>
      </c>
      <c r="C98" s="43">
        <v>500</v>
      </c>
      <c r="D98" s="43">
        <f t="array" aca="1" ref="D98" ca="1">IFERROR(VLOOKUP(A98,$I$41:$J$58,2,0),"")</f>
        <v>496.55555555555554</v>
      </c>
      <c r="E98" s="43">
        <f t="array" aca="1" ref="E98" ca="1">IFERROR(VLOOKUP(B98,$L$41:$M$58,2,0),"")</f>
        <v>498.13333333333333</v>
      </c>
    </row>
    <row r="99" spans="1:5" x14ac:dyDescent="0.3">
      <c r="A99" s="42">
        <v>10</v>
      </c>
      <c r="B99" s="42">
        <v>2</v>
      </c>
      <c r="C99" s="43">
        <v>494</v>
      </c>
      <c r="D99" s="43">
        <f t="array" aca="1" ref="D99" ca="1">IFERROR(VLOOKUP(A99,$I$41:$J$58,2,0),"")</f>
        <v>496.55555555555554</v>
      </c>
      <c r="E99" s="43">
        <f t="array" aca="1" ref="E99" ca="1">IFERROR(VLOOKUP(B99,$L$41:$M$58,2,0),"")</f>
        <v>498.13333333333333</v>
      </c>
    </row>
    <row r="100" spans="1:5" x14ac:dyDescent="0.3">
      <c r="A100" s="42">
        <v>10</v>
      </c>
      <c r="B100" s="42">
        <v>2</v>
      </c>
      <c r="C100" s="43">
        <v>496</v>
      </c>
      <c r="D100" s="43">
        <f t="array" aca="1" ref="D100" ca="1">IFERROR(VLOOKUP(A100,$I$41:$J$58,2,0),"")</f>
        <v>496.55555555555554</v>
      </c>
      <c r="E100" s="43">
        <f t="array" aca="1" ref="E100" ca="1">IFERROR(VLOOKUP(B100,$L$41:$M$58,2,0),"")</f>
        <v>498.13333333333333</v>
      </c>
    </row>
    <row r="101" spans="1:5" x14ac:dyDescent="0.3">
      <c r="A101" s="42">
        <v>1</v>
      </c>
      <c r="B101" s="42">
        <v>3</v>
      </c>
      <c r="C101" s="43">
        <v>497</v>
      </c>
      <c r="D101" s="43">
        <f t="array" aca="1" ref="D101" ca="1">IFERROR(VLOOKUP(A101,$I$41:$J$58,2,0),"")</f>
        <v>497.22222222222223</v>
      </c>
      <c r="E101" s="43">
        <f t="array" aca="1" ref="E101" ca="1">IFERROR(VLOOKUP(B101,$L$41:$M$58,2,0),"")</f>
        <v>498.4</v>
      </c>
    </row>
    <row r="102" spans="1:5" x14ac:dyDescent="0.3">
      <c r="A102" s="42">
        <v>1</v>
      </c>
      <c r="B102" s="42">
        <v>3</v>
      </c>
      <c r="C102" s="43">
        <v>498</v>
      </c>
      <c r="D102" s="43">
        <f t="array" aca="1" ref="D102" ca="1">IFERROR(VLOOKUP(A102,$I$41:$J$58,2,0),"")</f>
        <v>497.22222222222223</v>
      </c>
      <c r="E102" s="43">
        <f t="array" aca="1" ref="E102" ca="1">IFERROR(VLOOKUP(B102,$L$41:$M$58,2,0),"")</f>
        <v>498.4</v>
      </c>
    </row>
    <row r="103" spans="1:5" x14ac:dyDescent="0.3">
      <c r="A103" s="42">
        <v>1</v>
      </c>
      <c r="B103" s="42">
        <v>3</v>
      </c>
      <c r="C103" s="43">
        <v>496</v>
      </c>
      <c r="D103" s="43">
        <f t="array" aca="1" ref="D103" ca="1">IFERROR(VLOOKUP(A103,$I$41:$J$58,2,0),"")</f>
        <v>497.22222222222223</v>
      </c>
      <c r="E103" s="43">
        <f t="array" aca="1" ref="E103" ca="1">IFERROR(VLOOKUP(B103,$L$41:$M$58,2,0),"")</f>
        <v>498.4</v>
      </c>
    </row>
    <row r="104" spans="1:5" x14ac:dyDescent="0.3">
      <c r="A104" s="42">
        <v>2</v>
      </c>
      <c r="B104" s="42">
        <v>3</v>
      </c>
      <c r="C104" s="43">
        <v>497</v>
      </c>
      <c r="D104" s="43">
        <f t="array" aca="1" ref="D104" ca="1">IFERROR(VLOOKUP(A104,$I$41:$J$58,2,0),"")</f>
        <v>498.11111111111109</v>
      </c>
      <c r="E104" s="43">
        <f t="array" aca="1" ref="E104" ca="1">IFERROR(VLOOKUP(B104,$L$41:$M$58,2,0),"")</f>
        <v>498.4</v>
      </c>
    </row>
    <row r="105" spans="1:5" x14ac:dyDescent="0.3">
      <c r="A105" s="42">
        <v>2</v>
      </c>
      <c r="B105" s="42">
        <v>3</v>
      </c>
      <c r="C105" s="43">
        <v>499</v>
      </c>
      <c r="D105" s="43">
        <f t="array" aca="1" ref="D105" ca="1">IFERROR(VLOOKUP(A105,$I$41:$J$58,2,0),"")</f>
        <v>498.11111111111109</v>
      </c>
      <c r="E105" s="43">
        <f t="array" aca="1" ref="E105" ca="1">IFERROR(VLOOKUP(B105,$L$41:$M$58,2,0),"")</f>
        <v>498.4</v>
      </c>
    </row>
    <row r="106" spans="1:5" x14ac:dyDescent="0.3">
      <c r="A106" s="42">
        <v>2</v>
      </c>
      <c r="B106" s="42">
        <v>3</v>
      </c>
      <c r="C106" s="43">
        <v>500</v>
      </c>
      <c r="D106" s="43">
        <f t="array" aca="1" ref="D106" ca="1">IFERROR(VLOOKUP(A106,$I$41:$J$58,2,0),"")</f>
        <v>498.11111111111109</v>
      </c>
      <c r="E106" s="43">
        <f t="array" aca="1" ref="E106" ca="1">IFERROR(VLOOKUP(B106,$L$41:$M$58,2,0),"")</f>
        <v>498.4</v>
      </c>
    </row>
    <row r="107" spans="1:5" x14ac:dyDescent="0.3">
      <c r="A107" s="42">
        <v>3</v>
      </c>
      <c r="B107" s="42">
        <v>3</v>
      </c>
      <c r="C107" s="43">
        <v>496</v>
      </c>
      <c r="D107" s="43">
        <f t="array" aca="1" ref="D107" ca="1">IFERROR(VLOOKUP(A107,$I$41:$J$58,2,0),"")</f>
        <v>497.44444444444446</v>
      </c>
      <c r="E107" s="43">
        <f t="array" aca="1" ref="E107" ca="1">IFERROR(VLOOKUP(B107,$L$41:$M$58,2,0),"")</f>
        <v>498.4</v>
      </c>
    </row>
    <row r="108" spans="1:5" x14ac:dyDescent="0.3">
      <c r="A108" s="42">
        <v>3</v>
      </c>
      <c r="B108" s="42">
        <v>3</v>
      </c>
      <c r="C108" s="43">
        <v>498</v>
      </c>
      <c r="D108" s="43">
        <f t="array" aca="1" ref="D108" ca="1">IFERROR(VLOOKUP(A108,$I$41:$J$58,2,0),"")</f>
        <v>497.44444444444446</v>
      </c>
      <c r="E108" s="43">
        <f t="array" aca="1" ref="E108" ca="1">IFERROR(VLOOKUP(B108,$L$41:$M$58,2,0),"")</f>
        <v>498.4</v>
      </c>
    </row>
    <row r="109" spans="1:5" x14ac:dyDescent="0.3">
      <c r="A109" s="42">
        <v>3</v>
      </c>
      <c r="B109" s="42">
        <v>3</v>
      </c>
      <c r="C109" s="43">
        <v>497</v>
      </c>
      <c r="D109" s="43">
        <f t="array" aca="1" ref="D109" ca="1">IFERROR(VLOOKUP(A109,$I$41:$J$58,2,0),"")</f>
        <v>497.44444444444446</v>
      </c>
      <c r="E109" s="43">
        <f t="array" aca="1" ref="E109" ca="1">IFERROR(VLOOKUP(B109,$L$41:$M$58,2,0),"")</f>
        <v>498.4</v>
      </c>
    </row>
    <row r="110" spans="1:5" x14ac:dyDescent="0.3">
      <c r="A110" s="42">
        <v>4</v>
      </c>
      <c r="B110" s="42">
        <v>3</v>
      </c>
      <c r="C110" s="43">
        <v>498</v>
      </c>
      <c r="D110" s="43">
        <f t="array" aca="1" ref="D110" ca="1">IFERROR(VLOOKUP(A110,$I$41:$J$58,2,0),"")</f>
        <v>497.22222222222223</v>
      </c>
      <c r="E110" s="43">
        <f t="array" aca="1" ref="E110" ca="1">IFERROR(VLOOKUP(B110,$L$41:$M$58,2,0),"")</f>
        <v>498.4</v>
      </c>
    </row>
    <row r="111" spans="1:5" x14ac:dyDescent="0.3">
      <c r="A111" s="42">
        <v>4</v>
      </c>
      <c r="B111" s="42">
        <v>3</v>
      </c>
      <c r="C111" s="43">
        <v>497</v>
      </c>
      <c r="D111" s="43">
        <f t="array" aca="1" ref="D111" ca="1">IFERROR(VLOOKUP(A111,$I$41:$J$58,2,0),"")</f>
        <v>497.22222222222223</v>
      </c>
      <c r="E111" s="43">
        <f t="array" aca="1" ref="E111" ca="1">IFERROR(VLOOKUP(B111,$L$41:$M$58,2,0),"")</f>
        <v>498.4</v>
      </c>
    </row>
    <row r="112" spans="1:5" x14ac:dyDescent="0.3">
      <c r="A112" s="42">
        <v>4</v>
      </c>
      <c r="B112" s="42">
        <v>3</v>
      </c>
      <c r="C112" s="43">
        <v>497</v>
      </c>
      <c r="D112" s="43">
        <f t="array" aca="1" ref="D112" ca="1">IFERROR(VLOOKUP(A112,$I$41:$J$58,2,0),"")</f>
        <v>497.22222222222223</v>
      </c>
      <c r="E112" s="43">
        <f t="array" aca="1" ref="E112" ca="1">IFERROR(VLOOKUP(B112,$L$41:$M$58,2,0),"")</f>
        <v>498.4</v>
      </c>
    </row>
    <row r="113" spans="1:5" x14ac:dyDescent="0.3">
      <c r="A113" s="42">
        <v>5</v>
      </c>
      <c r="B113" s="42">
        <v>3</v>
      </c>
      <c r="C113" s="43">
        <v>499</v>
      </c>
      <c r="D113" s="43">
        <f t="array" aca="1" ref="D113" ca="1">IFERROR(VLOOKUP(A113,$I$41:$J$58,2,0),"")</f>
        <v>499.44444444444446</v>
      </c>
      <c r="E113" s="43">
        <f t="array" aca="1" ref="E113" ca="1">IFERROR(VLOOKUP(B113,$L$41:$M$58,2,0),"")</f>
        <v>498.4</v>
      </c>
    </row>
    <row r="114" spans="1:5" x14ac:dyDescent="0.3">
      <c r="A114" s="42">
        <v>5</v>
      </c>
      <c r="B114" s="42">
        <v>3</v>
      </c>
      <c r="C114" s="43">
        <v>499</v>
      </c>
      <c r="D114" s="43">
        <f t="array" aca="1" ref="D114" ca="1">IFERROR(VLOOKUP(A114,$I$41:$J$58,2,0),"")</f>
        <v>499.44444444444446</v>
      </c>
      <c r="E114" s="43">
        <f t="array" aca="1" ref="E114" ca="1">IFERROR(VLOOKUP(B114,$L$41:$M$58,2,0),"")</f>
        <v>498.4</v>
      </c>
    </row>
    <row r="115" spans="1:5" x14ac:dyDescent="0.3">
      <c r="A115" s="42">
        <v>5</v>
      </c>
      <c r="B115" s="42">
        <v>3</v>
      </c>
      <c r="C115" s="43">
        <v>500</v>
      </c>
      <c r="D115" s="43">
        <f t="array" aca="1" ref="D115" ca="1">IFERROR(VLOOKUP(A115,$I$41:$J$58,2,0),"")</f>
        <v>499.44444444444446</v>
      </c>
      <c r="E115" s="43">
        <f t="array" aca="1" ref="E115" ca="1">IFERROR(VLOOKUP(B115,$L$41:$M$58,2,0),"")</f>
        <v>498.4</v>
      </c>
    </row>
    <row r="116" spans="1:5" x14ac:dyDescent="0.3">
      <c r="A116" s="42">
        <v>6</v>
      </c>
      <c r="B116" s="42">
        <v>3</v>
      </c>
      <c r="C116" s="43">
        <v>498</v>
      </c>
      <c r="D116" s="43">
        <f t="array" aca="1" ref="D116" ca="1">IFERROR(VLOOKUP(A116,$I$41:$J$58,2,0),"")</f>
        <v>498.44444444444446</v>
      </c>
      <c r="E116" s="43">
        <f t="array" aca="1" ref="E116" ca="1">IFERROR(VLOOKUP(B116,$L$41:$M$58,2,0),"")</f>
        <v>498.4</v>
      </c>
    </row>
    <row r="117" spans="1:5" x14ac:dyDescent="0.3">
      <c r="A117" s="42">
        <v>6</v>
      </c>
      <c r="B117" s="42">
        <v>3</v>
      </c>
      <c r="C117" s="43">
        <v>498</v>
      </c>
      <c r="D117" s="43">
        <f t="array" aca="1" ref="D117" ca="1">IFERROR(VLOOKUP(A117,$I$41:$J$58,2,0),"")</f>
        <v>498.44444444444446</v>
      </c>
      <c r="E117" s="43">
        <f t="array" aca="1" ref="E117" ca="1">IFERROR(VLOOKUP(B117,$L$41:$M$58,2,0),"")</f>
        <v>498.4</v>
      </c>
    </row>
    <row r="118" spans="1:5" x14ac:dyDescent="0.3">
      <c r="A118" s="42">
        <v>6</v>
      </c>
      <c r="B118" s="42">
        <v>3</v>
      </c>
      <c r="C118" s="43">
        <v>498</v>
      </c>
      <c r="D118" s="43">
        <f t="array" aca="1" ref="D118" ca="1">IFERROR(VLOOKUP(A118,$I$41:$J$58,2,0),"")</f>
        <v>498.44444444444446</v>
      </c>
      <c r="E118" s="43">
        <f t="array" aca="1" ref="E118" ca="1">IFERROR(VLOOKUP(B118,$L$41:$M$58,2,0),"")</f>
        <v>498.4</v>
      </c>
    </row>
    <row r="119" spans="1:5" x14ac:dyDescent="0.3">
      <c r="A119" s="42">
        <v>7</v>
      </c>
      <c r="B119" s="42">
        <v>3</v>
      </c>
      <c r="C119" s="43">
        <v>500</v>
      </c>
      <c r="D119" s="43">
        <f t="array" aca="1" ref="D119" ca="1">IFERROR(VLOOKUP(A119,$I$41:$J$58,2,0),"")</f>
        <v>500.11111111111109</v>
      </c>
      <c r="E119" s="43">
        <f t="array" aca="1" ref="E119" ca="1">IFERROR(VLOOKUP(B119,$L$41:$M$58,2,0),"")</f>
        <v>498.4</v>
      </c>
    </row>
    <row r="120" spans="1:5" x14ac:dyDescent="0.3">
      <c r="A120" s="42">
        <v>7</v>
      </c>
      <c r="B120" s="42">
        <v>3</v>
      </c>
      <c r="C120" s="43">
        <v>499</v>
      </c>
      <c r="D120" s="43">
        <f t="array" aca="1" ref="D120" ca="1">IFERROR(VLOOKUP(A120,$I$41:$J$58,2,0),"")</f>
        <v>500.11111111111109</v>
      </c>
      <c r="E120" s="43">
        <f t="array" aca="1" ref="E120" ca="1">IFERROR(VLOOKUP(B120,$L$41:$M$58,2,0),"")</f>
        <v>498.4</v>
      </c>
    </row>
    <row r="121" spans="1:5" x14ac:dyDescent="0.3">
      <c r="A121" s="42">
        <v>7</v>
      </c>
      <c r="B121" s="42">
        <v>3</v>
      </c>
      <c r="C121" s="43">
        <v>502</v>
      </c>
      <c r="D121" s="43">
        <f t="array" aca="1" ref="D121" ca="1">IFERROR(VLOOKUP(A121,$I$41:$J$58,2,0),"")</f>
        <v>500.11111111111109</v>
      </c>
      <c r="E121" s="43">
        <f t="array" aca="1" ref="E121" ca="1">IFERROR(VLOOKUP(B121,$L$41:$M$58,2,0),"")</f>
        <v>498.4</v>
      </c>
    </row>
    <row r="122" spans="1:5" x14ac:dyDescent="0.3">
      <c r="A122" s="42">
        <v>8</v>
      </c>
      <c r="B122" s="42">
        <v>3</v>
      </c>
      <c r="C122" s="43">
        <v>500</v>
      </c>
      <c r="D122" s="43">
        <f t="array" aca="1" ref="D122" ca="1">IFERROR(VLOOKUP(A122,$I$41:$J$58,2,0),"")</f>
        <v>499.55555555555554</v>
      </c>
      <c r="E122" s="43">
        <f t="array" aca="1" ref="E122" ca="1">IFERROR(VLOOKUP(B122,$L$41:$M$58,2,0),"")</f>
        <v>498.4</v>
      </c>
    </row>
    <row r="123" spans="1:5" x14ac:dyDescent="0.3">
      <c r="A123" s="42">
        <v>8</v>
      </c>
      <c r="B123" s="42">
        <v>3</v>
      </c>
      <c r="C123" s="43">
        <v>501</v>
      </c>
      <c r="D123" s="43">
        <f t="array" aca="1" ref="D123" ca="1">IFERROR(VLOOKUP(A123,$I$41:$J$58,2,0),"")</f>
        <v>499.55555555555554</v>
      </c>
      <c r="E123" s="43">
        <f t="array" aca="1" ref="E123" ca="1">IFERROR(VLOOKUP(B123,$L$41:$M$58,2,0),"")</f>
        <v>498.4</v>
      </c>
    </row>
    <row r="124" spans="1:5" x14ac:dyDescent="0.3">
      <c r="A124" s="42">
        <v>8</v>
      </c>
      <c r="B124" s="42">
        <v>3</v>
      </c>
      <c r="C124" s="43">
        <v>499</v>
      </c>
      <c r="D124" s="43">
        <f t="array" aca="1" ref="D124" ca="1">IFERROR(VLOOKUP(A124,$I$41:$J$58,2,0),"")</f>
        <v>499.55555555555554</v>
      </c>
      <c r="E124" s="43">
        <f t="array" aca="1" ref="E124" ca="1">IFERROR(VLOOKUP(B124,$L$41:$M$58,2,0),"")</f>
        <v>498.4</v>
      </c>
    </row>
    <row r="125" spans="1:5" x14ac:dyDescent="0.3">
      <c r="A125" s="42">
        <v>9</v>
      </c>
      <c r="B125" s="42">
        <v>3</v>
      </c>
      <c r="C125" s="43">
        <v>500</v>
      </c>
      <c r="D125" s="43">
        <f t="array" aca="1" ref="D125" ca="1">IFERROR(VLOOKUP(A125,$I$41:$J$58,2,0),"")</f>
        <v>499.44444444444446</v>
      </c>
      <c r="E125" s="43">
        <f t="array" aca="1" ref="E125" ca="1">IFERROR(VLOOKUP(B125,$L$41:$M$58,2,0),"")</f>
        <v>498.4</v>
      </c>
    </row>
    <row r="126" spans="1:5" x14ac:dyDescent="0.3">
      <c r="A126" s="42">
        <v>9</v>
      </c>
      <c r="B126" s="42">
        <v>3</v>
      </c>
      <c r="C126" s="43">
        <v>499</v>
      </c>
      <c r="D126" s="43">
        <f t="array" aca="1" ref="D126" ca="1">IFERROR(VLOOKUP(A126,$I$41:$J$58,2,0),"")</f>
        <v>499.44444444444446</v>
      </c>
      <c r="E126" s="43">
        <f t="array" aca="1" ref="E126" ca="1">IFERROR(VLOOKUP(B126,$L$41:$M$58,2,0),"")</f>
        <v>498.4</v>
      </c>
    </row>
    <row r="127" spans="1:5" x14ac:dyDescent="0.3">
      <c r="A127" s="42">
        <v>9</v>
      </c>
      <c r="B127" s="42">
        <v>3</v>
      </c>
      <c r="C127" s="43">
        <v>500</v>
      </c>
      <c r="D127" s="43">
        <f t="array" aca="1" ref="D127" ca="1">IFERROR(VLOOKUP(A127,$I$41:$J$58,2,0),"")</f>
        <v>499.44444444444446</v>
      </c>
      <c r="E127" s="43">
        <f t="array" aca="1" ref="E127" ca="1">IFERROR(VLOOKUP(B127,$L$41:$M$58,2,0),"")</f>
        <v>498.4</v>
      </c>
    </row>
    <row r="128" spans="1:5" x14ac:dyDescent="0.3">
      <c r="A128" s="42">
        <v>10</v>
      </c>
      <c r="B128" s="42">
        <v>3</v>
      </c>
      <c r="C128" s="43">
        <v>496</v>
      </c>
      <c r="D128" s="43">
        <f t="array" aca="1" ref="D128" ca="1">IFERROR(VLOOKUP(A128,$I$41:$J$58,2,0),"")</f>
        <v>496.55555555555554</v>
      </c>
      <c r="E128" s="43">
        <f t="array" aca="1" ref="E128" ca="1">IFERROR(VLOOKUP(B128,$L$41:$M$58,2,0),"")</f>
        <v>498.4</v>
      </c>
    </row>
    <row r="129" spans="1:5" x14ac:dyDescent="0.3">
      <c r="A129" s="42">
        <v>10</v>
      </c>
      <c r="B129" s="42">
        <v>3</v>
      </c>
      <c r="C129" s="43">
        <v>498</v>
      </c>
      <c r="D129" s="43">
        <f t="array" aca="1" ref="D129" ca="1">IFERROR(VLOOKUP(A129,$I$41:$J$58,2,0),"")</f>
        <v>496.55555555555554</v>
      </c>
      <c r="E129" s="43">
        <f t="array" aca="1" ref="E129" ca="1">IFERROR(VLOOKUP(B129,$L$41:$M$58,2,0),"")</f>
        <v>498.4</v>
      </c>
    </row>
    <row r="130" spans="1:5" x14ac:dyDescent="0.3">
      <c r="A130" s="42">
        <v>10</v>
      </c>
      <c r="B130" s="42">
        <v>3</v>
      </c>
      <c r="C130" s="43">
        <v>496</v>
      </c>
      <c r="D130" s="43">
        <f t="array" aca="1" ref="D130" ca="1">IFERROR(VLOOKUP(A130,$I$41:$J$58,2,0),"")</f>
        <v>496.55555555555554</v>
      </c>
      <c r="E130" s="43">
        <f t="array" aca="1" ref="E130" ca="1">IFERROR(VLOOKUP(B130,$L$41:$M$58,2,0),"")</f>
        <v>498.4</v>
      </c>
    </row>
  </sheetData>
  <conditionalFormatting sqref="A14:F16">
    <cfRule type="expression" dxfId="2" priority="3">
      <formula>MOD(ROW(),2)</formula>
    </cfRule>
  </conditionalFormatting>
  <conditionalFormatting sqref="A22:C26">
    <cfRule type="expression" dxfId="1" priority="2">
      <formula>MOD(ROW(),2)</formula>
    </cfRule>
  </conditionalFormatting>
  <conditionalFormatting sqref="A30:E34">
    <cfRule type="expression" dxfId="0" priority="1">
      <formula>MOD(ROW(),2)</formula>
    </cfRule>
  </conditionalFormatting>
  <pageMargins left="0.7" right="0.7" top="0.75" bottom="0.75" header="0.3" footer="0.3"/>
  <pageSetup orientation="portrait" r:id="rId1"/>
  <headerFooter>
    <oddHeader>&amp;L&amp;"Palatino Linotype"Example Gage R&amp;R&amp;"Palatino Linotype"BlockingExample.xlsx</oddHeader>
    <oddFooter>&amp;L&amp;"Palatino Linotype"Gage R&amp;C&amp;"Palatino Linotype"Page &amp;P of &amp;N&amp;R&amp;"Palatino Linotype"Sheet Name: Data</oddFooter>
  </headerFooter>
  <drawing r:id="rId2"/>
  <legacyDrawing r:id="rId3"/>
  <oleObjects>
    <mc:AlternateContent xmlns:mc="http://schemas.openxmlformats.org/markup-compatibility/2006">
      <mc:Choice Requires="x14">
        <oleObject progId="Presentation" dvAspect="DVASPECT_ICON" shapeId="16388" r:id="rId4">
          <objectPr defaultSize="0" autoPict="0" r:id="rId5">
            <anchor moveWithCells="1">
              <from>
                <xdr:col>1</xdr:col>
                <xdr:colOff>114300</xdr:colOff>
                <xdr:row>6</xdr:row>
                <xdr:rowOff>47625</xdr:rowOff>
              </from>
              <to>
                <xdr:col>1</xdr:col>
                <xdr:colOff>847725</xdr:colOff>
                <xdr:row>6</xdr:row>
                <xdr:rowOff>600075</xdr:rowOff>
              </to>
            </anchor>
          </objectPr>
        </oleObject>
      </mc:Choice>
      <mc:Fallback>
        <oleObject progId="Presentation" dvAspect="DVASPECT_ICON" shapeId="16388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24</vt:i4>
      </vt:variant>
    </vt:vector>
  </HeadingPairs>
  <TitlesOfParts>
    <vt:vector size="29" baseType="lpstr">
      <vt:lpstr>Facts From Figures</vt:lpstr>
      <vt:lpstr>Example_1</vt:lpstr>
      <vt:lpstr>Example_2</vt:lpstr>
      <vt:lpstr>Example_3</vt:lpstr>
      <vt:lpstr>Example_4</vt:lpstr>
      <vt:lpstr>Example_1!_DataItems</vt:lpstr>
      <vt:lpstr>Example_2!_DataItems</vt:lpstr>
      <vt:lpstr>Example_3!_DataItems</vt:lpstr>
      <vt:lpstr>Example_4!_DataItems</vt:lpstr>
      <vt:lpstr>Example_1!_GAve</vt:lpstr>
      <vt:lpstr>Example_2!_GAve</vt:lpstr>
      <vt:lpstr>Example_3!_GAve</vt:lpstr>
      <vt:lpstr>Example_4!_GAve</vt:lpstr>
      <vt:lpstr>Example_1!_Operator</vt:lpstr>
      <vt:lpstr>Example_2!_Operator</vt:lpstr>
      <vt:lpstr>Example_3!_Operator</vt:lpstr>
      <vt:lpstr>Example_4!_Operator</vt:lpstr>
      <vt:lpstr>Example_1!_Parts</vt:lpstr>
      <vt:lpstr>Example_2!_Parts</vt:lpstr>
      <vt:lpstr>Example_3!_Parts</vt:lpstr>
      <vt:lpstr>Example_4!_Parts</vt:lpstr>
      <vt:lpstr>Example_1!_Rep</vt:lpstr>
      <vt:lpstr>Example_2!_Rep</vt:lpstr>
      <vt:lpstr>Example_3!_Rep</vt:lpstr>
      <vt:lpstr>Example_4!_Rep</vt:lpstr>
      <vt:lpstr>Example_1!_TolRange</vt:lpstr>
      <vt:lpstr>Example_2!_TolRange</vt:lpstr>
      <vt:lpstr>Example_3!_TolRange</vt:lpstr>
      <vt:lpstr>Example_4!_TolRange</vt:lpstr>
    </vt:vector>
  </TitlesOfParts>
  <Company>Calix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Facts From Figures Example</dc:title>
  <dc:subject>ANOVA Example</dc:subject>
  <dc:creator>Mark Biegert</dc:creator>
  <cp:lastModifiedBy>Mark Biegert</cp:lastModifiedBy>
  <dcterms:created xsi:type="dcterms:W3CDTF">2013-12-17T16:02:21Z</dcterms:created>
  <dcterms:modified xsi:type="dcterms:W3CDTF">2014-07-30T11:06:53Z</dcterms:modified>
</cp:coreProperties>
</file>