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2="http://schemas.microsoft.com/office/spreadsheetml/2015/revision2" mc:Ignorable="x15 xr2">
  <fileVersion appName="xl" lastEdited="7" lowestEdited="7" rupBuild="18625"/>
  <workbookPr filterPrivacy="1" codeName="ThisWorkbook"/>
  <bookViews>
    <workbookView xWindow="0" yWindow="0" windowWidth="15360" windowHeight="7245" xr2:uid="{00000000-000D-0000-FFFF-FFFF00000000}"/>
  </bookViews>
  <sheets>
    <sheet name="Sheet1" sheetId="2" r:id="rId1"/>
  </sheets>
  <definedNames>
    <definedName name="_A">Sheet1!#REF!</definedName>
    <definedName name="_B">Sheet1!#REF!</definedName>
    <definedName name="_xlnm._FilterDatabase" localSheetId="0" hidden="1">Sheet1!#REF!</definedName>
    <definedName name="_rho">Sheet1!$D$50</definedName>
    <definedName name="_rho1">Sheet1!#REF!</definedName>
    <definedName name="ExternalData_1" localSheetId="0" hidden="1">Sheet1!$B$124:$E$139</definedName>
    <definedName name="solver_adj" localSheetId="0" hidden="1">Sheet1!$D$50</definedName>
    <definedName name="solver_cvg" localSheetId="0" hidden="1">0.0001</definedName>
    <definedName name="solver_drv" localSheetId="0" hidden="1">1</definedName>
    <definedName name="solver_eng" localSheetId="0" hidden="1">1</definedName>
    <definedName name="solver_est" localSheetId="0" hidden="1">1</definedName>
    <definedName name="solver_itr" localSheetId="0" hidden="1">2147483647</definedName>
    <definedName name="solver_mip" localSheetId="0" hidden="1">2147483647</definedName>
    <definedName name="solver_mni" localSheetId="0" hidden="1">30</definedName>
    <definedName name="solver_mrt" localSheetId="0" hidden="1">0.075</definedName>
    <definedName name="solver_msl" localSheetId="0" hidden="1">2</definedName>
    <definedName name="solver_neg" localSheetId="0" hidden="1">1</definedName>
    <definedName name="solver_nod" localSheetId="0" hidden="1">2147483647</definedName>
    <definedName name="solver_num" localSheetId="0" hidden="1">0</definedName>
    <definedName name="solver_nwt" localSheetId="0" hidden="1">1</definedName>
    <definedName name="solver_opt" localSheetId="0" hidden="1">Sheet1!$E$77</definedName>
    <definedName name="solver_pre" localSheetId="0" hidden="1">0.000001</definedName>
    <definedName name="solver_rbv" localSheetId="0" hidden="1">1</definedName>
    <definedName name="solver_rlx" localSheetId="0" hidden="1">2</definedName>
    <definedName name="solver_rsd" localSheetId="0" hidden="1">0</definedName>
    <definedName name="solver_scl" localSheetId="0" hidden="1">1</definedName>
    <definedName name="solver_sho" localSheetId="0" hidden="1">2</definedName>
    <definedName name="solver_ssz" localSheetId="0" hidden="1">100</definedName>
    <definedName name="solver_tim" localSheetId="0" hidden="1">2147483647</definedName>
    <definedName name="solver_tol" localSheetId="0" hidden="1">0.01</definedName>
    <definedName name="solver_typ" localSheetId="0" hidden="1">2</definedName>
    <definedName name="solver_val" localSheetId="0" hidden="1">0</definedName>
    <definedName name="solver_ver" localSheetId="0" hidden="1">3</definedName>
  </definedNames>
  <calcPr calcId="171027"/>
</workbook>
</file>

<file path=xl/calcChain.xml><?xml version="1.0" encoding="utf-8"?>
<calcChain xmlns="http://schemas.openxmlformats.org/spreadsheetml/2006/main">
  <c r="B120" i="2" l="1"/>
  <c r="B118" i="2"/>
  <c r="B116" i="2"/>
  <c r="B114" i="2"/>
  <c r="B112" i="2"/>
  <c r="B119" i="2"/>
  <c r="B117" i="2"/>
  <c r="B115" i="2"/>
  <c r="B113" i="2"/>
  <c r="B111" i="2"/>
  <c r="G16" i="2"/>
  <c r="B96" i="2"/>
  <c r="B97" i="2"/>
  <c r="C97" i="2"/>
  <c r="D97" i="2"/>
  <c r="E97" i="2"/>
  <c r="F97" i="2"/>
  <c r="G97" i="2"/>
  <c r="H97" i="2"/>
  <c r="I97" i="2"/>
  <c r="J97" i="2"/>
  <c r="K97" i="2"/>
  <c r="L97" i="2"/>
  <c r="B98" i="2"/>
  <c r="B99" i="2"/>
  <c r="B100" i="2"/>
  <c r="B101" i="2"/>
  <c r="B102" i="2"/>
  <c r="B3" i="2"/>
  <c r="C47" i="2"/>
  <c r="D47" i="2" s="1"/>
  <c r="D48" i="2"/>
  <c r="D50" i="2" l="1"/>
  <c r="F59" i="2"/>
  <c r="F111" i="2" s="1"/>
  <c r="J59" i="2"/>
  <c r="J111" i="2" s="1"/>
  <c r="D60" i="2"/>
  <c r="D113" i="2" s="1"/>
  <c r="H60" i="2"/>
  <c r="H113" i="2" s="1"/>
  <c r="L60" i="2"/>
  <c r="L113" i="2" s="1"/>
  <c r="F61" i="2"/>
  <c r="F115" i="2" s="1"/>
  <c r="J61" i="2"/>
  <c r="J115" i="2" s="1"/>
  <c r="D62" i="2"/>
  <c r="D117" i="2" s="1"/>
  <c r="H62" i="2"/>
  <c r="H117" i="2" s="1"/>
  <c r="L62" i="2"/>
  <c r="L117" i="2" s="1"/>
  <c r="F63" i="2"/>
  <c r="F119" i="2" s="1"/>
  <c r="J63" i="2"/>
  <c r="J119" i="2" s="1"/>
  <c r="D59" i="2"/>
  <c r="D111" i="2" s="1"/>
  <c r="F60" i="2"/>
  <c r="F113" i="2" s="1"/>
  <c r="D61" i="2"/>
  <c r="D115" i="2" s="1"/>
  <c r="H61" i="2"/>
  <c r="H115" i="2" s="1"/>
  <c r="F62" i="2"/>
  <c r="F117" i="2" s="1"/>
  <c r="D63" i="2"/>
  <c r="D119" i="2" s="1"/>
  <c r="L63" i="2"/>
  <c r="L119" i="2" s="1"/>
  <c r="E59" i="2"/>
  <c r="E111" i="2" s="1"/>
  <c r="I59" i="2"/>
  <c r="I111" i="2" s="1"/>
  <c r="C60" i="2"/>
  <c r="C113" i="2" s="1"/>
  <c r="G60" i="2"/>
  <c r="G113" i="2" s="1"/>
  <c r="K60" i="2"/>
  <c r="K113" i="2" s="1"/>
  <c r="I61" i="2"/>
  <c r="I115" i="2" s="1"/>
  <c r="K62" i="2"/>
  <c r="K117" i="2" s="1"/>
  <c r="I63" i="2"/>
  <c r="I119" i="2" s="1"/>
  <c r="C59" i="2"/>
  <c r="C111" i="2" s="1"/>
  <c r="G59" i="2"/>
  <c r="G111" i="2" s="1"/>
  <c r="K59" i="2"/>
  <c r="K111" i="2" s="1"/>
  <c r="E60" i="2"/>
  <c r="E113" i="2" s="1"/>
  <c r="I60" i="2"/>
  <c r="I113" i="2" s="1"/>
  <c r="C61" i="2"/>
  <c r="C115" i="2" s="1"/>
  <c r="G61" i="2"/>
  <c r="G115" i="2" s="1"/>
  <c r="K61" i="2"/>
  <c r="K115" i="2" s="1"/>
  <c r="E62" i="2"/>
  <c r="E117" i="2" s="1"/>
  <c r="I62" i="2"/>
  <c r="I117" i="2" s="1"/>
  <c r="C63" i="2"/>
  <c r="C119" i="2" s="1"/>
  <c r="G63" i="2"/>
  <c r="G119" i="2" s="1"/>
  <c r="K63" i="2"/>
  <c r="K119" i="2" s="1"/>
  <c r="H59" i="2"/>
  <c r="H111" i="2" s="1"/>
  <c r="L59" i="2"/>
  <c r="L111" i="2" s="1"/>
  <c r="J60" i="2"/>
  <c r="J113" i="2" s="1"/>
  <c r="L61" i="2"/>
  <c r="L115" i="2" s="1"/>
  <c r="J62" i="2"/>
  <c r="J117" i="2" s="1"/>
  <c r="H63" i="2"/>
  <c r="H119" i="2" s="1"/>
  <c r="E61" i="2"/>
  <c r="E115" i="2" s="1"/>
  <c r="C62" i="2"/>
  <c r="C117" i="2" s="1"/>
  <c r="G62" i="2"/>
  <c r="G117" i="2" s="1"/>
  <c r="E63" i="2"/>
  <c r="E119" i="2" s="1"/>
  <c r="E100" i="2" l="1"/>
  <c r="E116" i="2" s="1"/>
  <c r="J99" i="2"/>
  <c r="J114" i="2" s="1"/>
  <c r="K100" i="2"/>
  <c r="K116" i="2" s="1"/>
  <c r="G99" i="2"/>
  <c r="G114" i="2" s="1"/>
  <c r="L102" i="2"/>
  <c r="L120" i="2" s="1"/>
  <c r="F102" i="2"/>
  <c r="F120" i="2" s="1"/>
  <c r="J100" i="2"/>
  <c r="J116" i="2" s="1"/>
  <c r="E102" i="2"/>
  <c r="E120" i="2" s="1"/>
  <c r="H102" i="2"/>
  <c r="H120" i="2" s="1"/>
  <c r="C102" i="2"/>
  <c r="C120" i="2" s="1"/>
  <c r="K101" i="2"/>
  <c r="K118" i="2" s="1"/>
  <c r="C99" i="2"/>
  <c r="C114" i="2" s="1"/>
  <c r="D102" i="2"/>
  <c r="D120" i="2" s="1"/>
  <c r="F99" i="2"/>
  <c r="F114" i="2" s="1"/>
  <c r="L101" i="2"/>
  <c r="L118" i="2" s="1"/>
  <c r="F100" i="2"/>
  <c r="F116" i="2" s="1"/>
  <c r="J98" i="2"/>
  <c r="J112" i="2" s="1"/>
  <c r="G101" i="2"/>
  <c r="G118" i="2" s="1"/>
  <c r="J101" i="2"/>
  <c r="J118" i="2" s="1"/>
  <c r="H98" i="2"/>
  <c r="H112" i="2" s="1"/>
  <c r="I101" i="2"/>
  <c r="I118" i="2" s="1"/>
  <c r="C100" i="2"/>
  <c r="C116" i="2" s="1"/>
  <c r="I100" i="2"/>
  <c r="I116" i="2" s="1"/>
  <c r="F101" i="2"/>
  <c r="F118" i="2" s="1"/>
  <c r="D98" i="2"/>
  <c r="D112" i="2" s="1"/>
  <c r="H101" i="2"/>
  <c r="H118" i="2" s="1"/>
  <c r="L99" i="2"/>
  <c r="L114" i="2" s="1"/>
  <c r="G102" i="2"/>
  <c r="G120" i="2" s="1"/>
  <c r="I102" i="2"/>
  <c r="I120" i="2" s="1"/>
  <c r="D100" i="2"/>
  <c r="D116" i="2" s="1"/>
  <c r="D99" i="2"/>
  <c r="D114" i="2" s="1"/>
  <c r="K98" i="2"/>
  <c r="K112" i="2" s="1"/>
  <c r="C101" i="2"/>
  <c r="C118" i="2" s="1"/>
  <c r="L100" i="2"/>
  <c r="L116" i="2" s="1"/>
  <c r="K102" i="2"/>
  <c r="K120" i="2" s="1"/>
  <c r="I99" i="2"/>
  <c r="I114" i="2" s="1"/>
  <c r="C98" i="2"/>
  <c r="C112" i="2" s="1"/>
  <c r="H100" i="2"/>
  <c r="H116" i="2" s="1"/>
  <c r="J102" i="2"/>
  <c r="J120" i="2" s="1"/>
  <c r="D101" i="2"/>
  <c r="D118" i="2" s="1"/>
  <c r="H99" i="2"/>
  <c r="H114" i="2" s="1"/>
  <c r="D70" i="2"/>
  <c r="E70" i="2" s="1"/>
  <c r="G98" i="2"/>
  <c r="G112" i="2" s="1"/>
  <c r="D71" i="2"/>
  <c r="E71" i="2" s="1"/>
  <c r="I98" i="2"/>
  <c r="I112" i="2" s="1"/>
  <c r="D69" i="2"/>
  <c r="E69" i="2" s="1"/>
  <c r="F98" i="2"/>
  <c r="F112" i="2" s="1"/>
  <c r="D76" i="2"/>
  <c r="E76" i="2" s="1"/>
  <c r="E101" i="2"/>
  <c r="E118" i="2" s="1"/>
  <c r="D74" i="2"/>
  <c r="E74" i="2" s="1"/>
  <c r="K99" i="2"/>
  <c r="K114" i="2" s="1"/>
  <c r="D68" i="2"/>
  <c r="E68" i="2" s="1"/>
  <c r="E98" i="2"/>
  <c r="E112" i="2" s="1"/>
  <c r="D73" i="2"/>
  <c r="E73" i="2" s="1"/>
  <c r="E99" i="2"/>
  <c r="E114" i="2" s="1"/>
  <c r="D72" i="2"/>
  <c r="E72" i="2" s="1"/>
  <c r="L98" i="2"/>
  <c r="L112" i="2" s="1"/>
  <c r="D75" i="2"/>
  <c r="E75" i="2" s="1"/>
  <c r="G100" i="2"/>
  <c r="G116" i="2" s="1"/>
  <c r="E77" i="2" l="1" a="1"/>
  <c r="E77" i="2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Author</author>
  </authors>
  <commentList>
    <comment ref="A31" authorId="0" shapeId="0" xr:uid="{726E6BA2-837C-4BE2-B790-7BC5A7C98736}">
      <text/>
    </comment>
  </commentList>
</comments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keepAlive="1" name="Query - British" description="Connection to the 'British' query in the workbook." type="5" refreshedVersion="6" background="1" saveData="1">
    <dbPr connection="Provider=Microsoft.Mashup.OleDb.1;Data Source=$Workbook$;Location=British;Extended Properties=&quot;&quot;" command="SELECT * FROM [British]"/>
  </connection>
</connections>
</file>

<file path=xl/sharedStrings.xml><?xml version="1.0" encoding="utf-8"?>
<sst xmlns="http://schemas.openxmlformats.org/spreadsheetml/2006/main" count="93" uniqueCount="74">
  <si>
    <t>FROM:</t>
  </si>
  <si>
    <t>Mark Biegert</t>
  </si>
  <si>
    <t>SUBJECT:</t>
  </si>
  <si>
    <t>DATE:</t>
  </si>
  <si>
    <t>English gun classes c. 1800[citation needed]</t>
  </si>
  <si>
    <t>gun class (pdr.)</t>
  </si>
  <si>
    <t>shot diameter (cm)</t>
  </si>
  <si>
    <r>
      <t>shot volume (cm</t>
    </r>
    <r>
      <rPr>
        <b/>
        <vertAlign val="superscript"/>
        <sz val="8"/>
        <color rgb="FF222222"/>
        <rFont val="Arial"/>
        <family val="2"/>
      </rPr>
      <t>3</t>
    </r>
    <r>
      <rPr>
        <b/>
        <sz val="11"/>
        <color rgb="FF222222"/>
        <rFont val="Arial"/>
        <family val="2"/>
      </rPr>
      <t>)</t>
    </r>
  </si>
  <si>
    <t>approx. service bore (cm)</t>
  </si>
  <si>
    <t>mass of projectile (kg)</t>
  </si>
  <si>
    <t>Diameter</t>
  </si>
  <si>
    <t>Type</t>
  </si>
  <si>
    <t>Value</t>
  </si>
  <si>
    <t>Name</t>
  </si>
  <si>
    <t>Wikipedia Table of Artillery Shot Diameters Versus Diameter and Mass</t>
  </si>
  <si>
    <t>Link</t>
  </si>
  <si>
    <t>Reference:</t>
  </si>
  <si>
    <t>Alternative Source</t>
  </si>
  <si>
    <t>Image</t>
  </si>
  <si>
    <t>Shot Dia. (in)</t>
  </si>
  <si>
    <t>Density Reference</t>
  </si>
  <si>
    <t>A Treatise on Artillery by John Muller, 1768 (Google Books)</t>
  </si>
  <si>
    <t>Proj. Volume</t>
  </si>
  <si>
    <t>Proj. Mass</t>
  </si>
  <si>
    <t>Imperial</t>
  </si>
  <si>
    <t>Metric</t>
  </si>
  <si>
    <t>Density</t>
  </si>
  <si>
    <t>gm/cm3</t>
  </si>
  <si>
    <t>Calculate Muller Table Using Theory</t>
  </si>
  <si>
    <t>Weight (tens digit)</t>
  </si>
  <si>
    <t>Comparison with Wikipedia Table</t>
  </si>
  <si>
    <t>Muller Diameter (cm)</t>
  </si>
  <si>
    <t>Error</t>
  </si>
  <si>
    <t>Wikipedia list iron's density as 7.874 gm/cm³</t>
  </si>
  <si>
    <t>If we assume a density of 7.85 gm/cm³, the error nearly vanishes.</t>
  </si>
  <si>
    <t>Pure Iron Density</t>
  </si>
  <si>
    <t>Calculation of Windage</t>
  </si>
  <si>
    <t>A Quick Look at British Solid Shot Measurements</t>
  </si>
  <si>
    <t>Shot Cal. (in)</t>
  </si>
  <si>
    <t>Table in Muller</t>
  </si>
  <si>
    <t>Calculation Assuming 5% Windage</t>
  </si>
  <si>
    <t>I flagged any descrepancies larger than 0.005 with red font.</t>
  </si>
  <si>
    <t>Duplication of the Muller Table</t>
  </si>
  <si>
    <t>Caliber</t>
  </si>
  <si>
    <t>correct order of rows (1,3,5,7,9,2,4,6,8,10). I then sorted the rows.</t>
  </si>
  <si>
    <t>I simply copied and pasted using links, one table after the other. To interleave the rows, I added a temporary column of numbers indicating the</t>
  </si>
  <si>
    <t>Modern British Pdr Designation</t>
  </si>
  <si>
    <t>Ordnance QF 1 pounder "pom pom"</t>
  </si>
  <si>
    <t>Infantry gun/AA gun</t>
  </si>
  <si>
    <t>Ordnance QF 2 pounder</t>
  </si>
  <si>
    <t>Anti-tank gun</t>
  </si>
  <si>
    <t>Ordnance QF 2 pounder "pom pom"</t>
  </si>
  <si>
    <t>Anti-aircraft gun</t>
  </si>
  <si>
    <t>Ordnance QF 3 pounder Vickers</t>
  </si>
  <si>
    <t>Naval gun</t>
  </si>
  <si>
    <t>Ordnance QF 6 pounder</t>
  </si>
  <si>
    <t>Ordnance BL 10 pounder Mountain gun</t>
  </si>
  <si>
    <t>Mountain gun</t>
  </si>
  <si>
    <t>12 pounder (multiple types)</t>
  </si>
  <si>
    <t>Light field gun</t>
  </si>
  <si>
    <t>Ordnance QF 13 pounder</t>
  </si>
  <si>
    <t>15 pounder (multiple types)</t>
  </si>
  <si>
    <t>Field gun</t>
  </si>
  <si>
    <t>Ordnance QF 17 pounder</t>
  </si>
  <si>
    <t>Ordnance QF 18 pounder</t>
  </si>
  <si>
    <t>Ordnance QF 20 pounder</t>
  </si>
  <si>
    <t>Tank gun</t>
  </si>
  <si>
    <t>Ordnance QF 25 pounder</t>
  </si>
  <si>
    <t>Gun-howitzer</t>
  </si>
  <si>
    <t>Ordnance QF 32 pounder</t>
  </si>
  <si>
    <t>Ordnance QF 60 pounder</t>
  </si>
  <si>
    <t>Heavy field gun</t>
  </si>
  <si>
    <t>Calibre (in)</t>
  </si>
  <si>
    <t>Calibre (mm)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</si>
</sst>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7">
    <numFmt numFmtId="164" formatCode="0.0%"/>
    <numFmt numFmtId="165" formatCode="[$-409]d/mmm/yy;@"/>
    <numFmt numFmtId="166" formatCode="0.0"/>
    <numFmt numFmtId="167" formatCode="0.000_0"/>
    <numFmt numFmtId="168" formatCode="0.00&quot; lbm&quot;"/>
    <numFmt numFmtId="169" formatCode="0.00&quot; in³&quot;"/>
    <numFmt numFmtId="170" formatCode="0_0"/>
  </numFmts>
  <fonts count="29" x14ac:knownFonts="1">
    <font>
      <sz val="10"/>
      <color theme="1"/>
      <name val="Consolas"/>
      <family val="3"/>
    </font>
    <font>
      <sz val="10"/>
      <color theme="1"/>
      <name val="Consolas"/>
      <family val="2"/>
    </font>
    <font>
      <sz val="10"/>
      <color theme="1"/>
      <name val="Consolas"/>
      <family val="2"/>
    </font>
    <font>
      <b/>
      <sz val="11"/>
      <color theme="3"/>
      <name val="Consolas"/>
      <family val="2"/>
      <scheme val="minor"/>
    </font>
    <font>
      <b/>
      <u/>
      <sz val="10"/>
      <color theme="3"/>
      <name val="Consolas"/>
      <family val="3"/>
    </font>
    <font>
      <b/>
      <sz val="12"/>
      <color theme="3"/>
      <name val="Consolas"/>
      <family val="3"/>
    </font>
    <font>
      <b/>
      <sz val="10"/>
      <color theme="1"/>
      <name val="Consolas"/>
      <family val="3"/>
    </font>
    <font>
      <sz val="10"/>
      <color theme="1"/>
      <name val="Consolas"/>
      <family val="3"/>
    </font>
    <font>
      <sz val="18"/>
      <color theme="3"/>
      <name val="Consolas"/>
      <family val="2"/>
      <scheme val="major"/>
    </font>
    <font>
      <b/>
      <sz val="10"/>
      <color rgb="FF7030A0"/>
      <name val="Tahoma"/>
      <family val="2"/>
    </font>
    <font>
      <b/>
      <sz val="11"/>
      <color rgb="FF000099"/>
      <name val="Consolas"/>
      <family val="3"/>
    </font>
    <font>
      <sz val="10"/>
      <color rgb="FF009242"/>
      <name val="Consolas"/>
      <family val="3"/>
    </font>
    <font>
      <b/>
      <i/>
      <u/>
      <sz val="10"/>
      <color rgb="FF567657"/>
      <name val="Consolas"/>
      <family val="3"/>
    </font>
    <font>
      <sz val="9"/>
      <color rgb="FF7F7F7F"/>
      <name val="Tahoma"/>
      <family val="2"/>
    </font>
    <font>
      <sz val="10"/>
      <color theme="1"/>
      <name val="Consolas"/>
      <family val="2"/>
    </font>
    <font>
      <sz val="10"/>
      <color rgb="FF3F3F76"/>
      <name val="Consolas"/>
      <family val="3"/>
    </font>
    <font>
      <sz val="11"/>
      <color rgb="FF3F3F76"/>
      <name val="Consolas"/>
      <family val="3"/>
    </font>
    <font>
      <sz val="10"/>
      <color theme="0"/>
      <name val="Consolas"/>
      <family val="2"/>
    </font>
    <font>
      <b/>
      <sz val="10"/>
      <color rgb="FFDA6D00"/>
      <name val="Consolas"/>
      <family val="3"/>
    </font>
    <font>
      <b/>
      <sz val="10"/>
      <color theme="1"/>
      <name val="Consolas"/>
      <family val="3"/>
    </font>
    <font>
      <sz val="10"/>
      <color theme="1"/>
      <name val="Consolas"/>
      <family val="2"/>
    </font>
    <font>
      <sz val="10"/>
      <color theme="1"/>
      <name val="Consolas"/>
      <family val="3"/>
    </font>
    <font>
      <b/>
      <sz val="11"/>
      <color rgb="FF222222"/>
      <name val="Arial"/>
      <family val="2"/>
    </font>
    <font>
      <b/>
      <vertAlign val="superscript"/>
      <sz val="8"/>
      <color rgb="FF222222"/>
      <name val="Arial"/>
      <family val="2"/>
    </font>
    <font>
      <sz val="11"/>
      <color rgb="FF222222"/>
      <name val="Arial"/>
      <family val="2"/>
    </font>
    <font>
      <b/>
      <sz val="10"/>
      <color rgb="FF3F3F3F"/>
      <name val="Consolas"/>
      <family val="2"/>
    </font>
    <font>
      <sz val="11"/>
      <color rgb="FFFF0000"/>
      <name val="Arial"/>
      <family val="2"/>
    </font>
    <font>
      <sz val="10"/>
      <color theme="0"/>
      <name val="Consolas"/>
      <family val="3"/>
    </font>
    <font>
      <b/>
      <sz val="10"/>
      <color rgb="FF7030A0"/>
      <name val="Consolas"/>
      <family val="3"/>
    </font>
  </fonts>
  <fills count="31">
    <fill>
      <patternFill patternType="none"/>
    </fill>
    <fill>
      <patternFill patternType="gray125"/>
    </fill>
    <fill>
      <patternFill patternType="solid">
        <fgColor rgb="FFFFCC99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4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8F9FA"/>
        <bgColor indexed="64"/>
      </patternFill>
    </fill>
    <fill>
      <patternFill patternType="solid">
        <fgColor rgb="FFEAECF0"/>
        <bgColor indexed="64"/>
      </patternFill>
    </fill>
    <fill>
      <patternFill patternType="solid">
        <fgColor rgb="FFF2F2F2"/>
      </patternFill>
    </fill>
    <fill>
      <patternFill patternType="solid">
        <fgColor theme="2" tint="-9.9978637043366805E-2"/>
        <bgColor indexed="64"/>
      </patternFill>
    </fill>
  </fills>
  <borders count="17">
    <border>
      <left/>
      <right/>
      <top/>
      <bottom/>
      <diagonal/>
    </border>
    <border>
      <left/>
      <right/>
      <top style="double">
        <color theme="1"/>
      </top>
      <bottom style="thin">
        <color theme="1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medium">
        <color rgb="FFA2A9B1"/>
      </left>
      <right style="medium">
        <color rgb="FFA2A9B1"/>
      </right>
      <top style="medium">
        <color rgb="FFA2A9B1"/>
      </top>
      <bottom style="medium">
        <color rgb="FFA2A9B1"/>
      </bottom>
      <diagonal/>
    </border>
    <border>
      <left/>
      <right/>
      <top/>
      <bottom style="medium">
        <color rgb="FFA2A9B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3F3F3F"/>
      </left>
      <right/>
      <top style="thin">
        <color rgb="FF3F3F3F"/>
      </top>
      <bottom style="thin">
        <color rgb="FF3F3F3F"/>
      </bottom>
      <diagonal/>
    </border>
    <border>
      <left/>
      <right/>
      <top style="thin">
        <color rgb="FF3F3F3F"/>
      </top>
      <bottom style="thin">
        <color rgb="FF3F3F3F"/>
      </bottom>
      <diagonal/>
    </border>
    <border>
      <left/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auto="1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45">
    <xf numFmtId="0" fontId="0" fillId="0" borderId="0" applyFill="0" applyBorder="0" applyProtection="0">
      <alignment vertical="top"/>
    </xf>
    <xf numFmtId="0" fontId="5" fillId="0" borderId="0" applyNumberFormat="0" applyProtection="0">
      <alignment vertical="center"/>
    </xf>
    <xf numFmtId="0" fontId="10" fillId="0" borderId="0" applyNumberFormat="0" applyFill="0" applyBorder="0" applyProtection="0">
      <alignment vertical="center"/>
    </xf>
    <xf numFmtId="0" fontId="4" fillId="0" borderId="0" applyNumberFormat="0" applyFill="0" applyProtection="0">
      <alignment vertical="center"/>
    </xf>
    <xf numFmtId="0" fontId="3" fillId="0" borderId="0" applyNumberFormat="0" applyFill="0" applyBorder="0" applyAlignment="0" applyProtection="0"/>
    <xf numFmtId="0" fontId="6" fillId="0" borderId="1" applyNumberFormat="0" applyFill="0" applyAlignment="0" applyProtection="0"/>
    <xf numFmtId="0" fontId="9" fillId="0" borderId="0" applyNumberFormat="0" applyFill="0" applyBorder="0" applyAlignment="0" applyProtection="0">
      <alignment vertical="top"/>
    </xf>
    <xf numFmtId="164" fontId="7" fillId="0" borderId="0" applyFont="0" applyFill="0" applyBorder="0" applyAlignment="0" applyProtection="0"/>
    <xf numFmtId="0" fontId="8" fillId="0" borderId="0" applyNumberFormat="0" applyFill="0" applyBorder="0" applyAlignment="0" applyProtection="0"/>
    <xf numFmtId="0" fontId="7" fillId="0" borderId="2" applyNumberFormat="0" applyFill="0" applyProtection="0">
      <alignment vertical="center"/>
    </xf>
    <xf numFmtId="165" fontId="7" fillId="0" borderId="0" applyFont="0" applyFill="0" applyBorder="0" applyAlignment="0" applyProtection="0">
      <alignment vertical="top"/>
    </xf>
    <xf numFmtId="0" fontId="18" fillId="0" borderId="0" applyNumberFormat="0" applyFill="0" applyBorder="0" applyAlignment="0" applyProtection="0"/>
    <xf numFmtId="0" fontId="11" fillId="0" borderId="0" applyNumberFormat="0" applyFill="0" applyBorder="0" applyAlignment="0" applyProtection="0">
      <alignment vertical="top"/>
    </xf>
    <xf numFmtId="0" fontId="15" fillId="2" borderId="3" applyNumberFormat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>
      <alignment vertical="top"/>
    </xf>
    <xf numFmtId="0" fontId="14" fillId="3" borderId="0" applyNumberFormat="0" applyBorder="0" applyAlignment="0" applyProtection="0"/>
    <xf numFmtId="0" fontId="14" fillId="4" borderId="0" applyNumberFormat="0" applyBorder="0" applyAlignment="0" applyProtection="0"/>
    <xf numFmtId="0" fontId="14" fillId="5" borderId="0" applyNumberFormat="0" applyBorder="0" applyAlignment="0" applyProtection="0"/>
    <xf numFmtId="0" fontId="16" fillId="2" borderId="3" applyNumberFormat="0" applyAlignment="0" applyProtection="0"/>
    <xf numFmtId="0" fontId="17" fillId="6" borderId="0" applyNumberFormat="0" applyBorder="0" applyAlignment="0" applyProtection="0"/>
    <xf numFmtId="0" fontId="14" fillId="7" borderId="0" applyNumberFormat="0" applyBorder="0" applyAlignment="0" applyProtection="0"/>
    <xf numFmtId="0" fontId="14" fillId="8" borderId="0" applyNumberFormat="0" applyBorder="0" applyAlignment="0" applyProtection="0"/>
    <xf numFmtId="0" fontId="17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7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7" fillId="15" borderId="0" applyNumberFormat="0" applyBorder="0" applyAlignment="0" applyProtection="0"/>
    <xf numFmtId="0" fontId="14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7" fillId="19" borderId="0" applyNumberFormat="0" applyBorder="0" applyAlignment="0" applyProtection="0"/>
    <xf numFmtId="0" fontId="14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7" fillId="23" borderId="0" applyNumberFormat="0" applyBorder="0" applyAlignment="0" applyProtection="0"/>
    <xf numFmtId="0" fontId="14" fillId="24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2" fillId="5" borderId="0" applyNumberFormat="0" applyBorder="0" applyAlignment="0" applyProtection="0"/>
    <xf numFmtId="0" fontId="25" fillId="29" borderId="6" applyNumberFormat="0" applyAlignment="0" applyProtection="0"/>
    <xf numFmtId="0" fontId="1" fillId="5" borderId="0" applyNumberFormat="0" applyBorder="0" applyAlignment="0" applyProtection="0"/>
    <xf numFmtId="0" fontId="1" fillId="3" borderId="0" applyNumberFormat="0" applyBorder="0" applyAlignment="0" applyProtection="0"/>
  </cellStyleXfs>
  <cellXfs count="54">
    <xf numFmtId="0" fontId="0" fillId="0" borderId="0" xfId="0">
      <alignment vertical="top"/>
    </xf>
    <xf numFmtId="0" fontId="19" fillId="5" borderId="0" xfId="18" applyFont="1" applyAlignment="1">
      <alignment vertical="top"/>
    </xf>
    <xf numFmtId="0" fontId="20" fillId="3" borderId="0" xfId="16" applyFont="1" applyAlignment="1">
      <alignment vertical="top"/>
    </xf>
    <xf numFmtId="0" fontId="21" fillId="0" borderId="0" xfId="0" applyFont="1">
      <alignment vertical="top"/>
    </xf>
    <xf numFmtId="0" fontId="22" fillId="28" borderId="4" xfId="0" applyFont="1" applyFill="1" applyBorder="1" applyAlignment="1">
      <alignment horizontal="center" vertical="center" wrapText="1"/>
    </xf>
    <xf numFmtId="0" fontId="24" fillId="27" borderId="4" xfId="0" applyFont="1" applyFill="1" applyBorder="1" applyAlignment="1">
      <alignment horizontal="center" vertical="center" wrapText="1"/>
    </xf>
    <xf numFmtId="0" fontId="24" fillId="27" borderId="4" xfId="0" applyFont="1" applyFill="1" applyBorder="1" applyAlignment="1">
      <alignment horizontal="right" vertical="center" wrapText="1"/>
    </xf>
    <xf numFmtId="0" fontId="0" fillId="0" borderId="0" xfId="0" applyFont="1">
      <alignment vertical="top"/>
    </xf>
    <xf numFmtId="166" fontId="21" fillId="0" borderId="0" xfId="0" applyNumberFormat="1" applyFont="1">
      <alignment vertical="top"/>
    </xf>
    <xf numFmtId="0" fontId="5" fillId="0" borderId="0" xfId="1">
      <alignment vertical="center"/>
    </xf>
    <xf numFmtId="0" fontId="11" fillId="0" borderId="0" xfId="12" applyAlignment="1">
      <alignment vertical="center"/>
    </xf>
    <xf numFmtId="0" fontId="11" fillId="0" borderId="0" xfId="12">
      <alignment vertical="top"/>
    </xf>
    <xf numFmtId="167" fontId="21" fillId="0" borderId="7" xfId="0" applyNumberFormat="1" applyFont="1" applyBorder="1">
      <alignment vertical="top"/>
    </xf>
    <xf numFmtId="167" fontId="0" fillId="0" borderId="7" xfId="0" applyNumberFormat="1" applyFont="1" applyBorder="1">
      <alignment vertical="top"/>
    </xf>
    <xf numFmtId="0" fontId="0" fillId="0" borderId="0" xfId="0" applyFont="1" applyAlignment="1">
      <alignment horizontal="center" vertical="top"/>
    </xf>
    <xf numFmtId="168" fontId="21" fillId="0" borderId="0" xfId="0" applyNumberFormat="1" applyFont="1">
      <alignment vertical="top"/>
    </xf>
    <xf numFmtId="169" fontId="21" fillId="0" borderId="0" xfId="0" applyNumberFormat="1" applyFont="1">
      <alignment vertical="top"/>
    </xf>
    <xf numFmtId="0" fontId="13" fillId="0" borderId="0" xfId="14" applyAlignment="1">
      <alignment vertical="top"/>
    </xf>
    <xf numFmtId="0" fontId="25" fillId="29" borderId="8" xfId="42" applyBorder="1" applyAlignment="1">
      <alignment vertical="top"/>
    </xf>
    <xf numFmtId="2" fontId="25" fillId="29" borderId="9" xfId="42" applyNumberFormat="1" applyBorder="1" applyAlignment="1">
      <alignment vertical="top"/>
    </xf>
    <xf numFmtId="0" fontId="25" fillId="29" borderId="10" xfId="42" applyBorder="1" applyAlignment="1">
      <alignment vertical="top"/>
    </xf>
    <xf numFmtId="0" fontId="6" fillId="0" borderId="7" xfId="0" applyFont="1" applyBorder="1">
      <alignment vertical="top"/>
    </xf>
    <xf numFmtId="0" fontId="6" fillId="0" borderId="12" xfId="0" applyFont="1" applyBorder="1">
      <alignment vertical="top"/>
    </xf>
    <xf numFmtId="0" fontId="6" fillId="0" borderId="13" xfId="0" applyFont="1" applyBorder="1">
      <alignment vertical="top"/>
    </xf>
    <xf numFmtId="0" fontId="21" fillId="0" borderId="14" xfId="0" applyFont="1" applyBorder="1">
      <alignment vertical="top"/>
    </xf>
    <xf numFmtId="0" fontId="21" fillId="0" borderId="15" xfId="0" applyFont="1" applyBorder="1">
      <alignment vertical="top"/>
    </xf>
    <xf numFmtId="0" fontId="21" fillId="0" borderId="16" xfId="0" applyFont="1" applyBorder="1">
      <alignment vertical="top"/>
    </xf>
    <xf numFmtId="0" fontId="6" fillId="0" borderId="0" xfId="0" applyFont="1">
      <alignment vertical="top"/>
    </xf>
    <xf numFmtId="0" fontId="6" fillId="30" borderId="0" xfId="0" applyFont="1" applyFill="1">
      <alignment vertical="top"/>
    </xf>
    <xf numFmtId="167" fontId="21" fillId="0" borderId="12" xfId="0" applyNumberFormat="1" applyFont="1" applyBorder="1">
      <alignment vertical="top"/>
    </xf>
    <xf numFmtId="167" fontId="0" fillId="0" borderId="12" xfId="0" applyNumberFormat="1" applyFont="1" applyBorder="1">
      <alignment vertical="top"/>
    </xf>
    <xf numFmtId="0" fontId="9" fillId="0" borderId="0" xfId="6">
      <alignment vertical="top"/>
    </xf>
    <xf numFmtId="0" fontId="21" fillId="0" borderId="7" xfId="0" applyFont="1" applyBorder="1">
      <alignment vertical="top"/>
    </xf>
    <xf numFmtId="2" fontId="21" fillId="0" borderId="7" xfId="0" applyNumberFormat="1" applyFont="1" applyBorder="1">
      <alignment vertical="top"/>
    </xf>
    <xf numFmtId="164" fontId="21" fillId="0" borderId="7" xfId="7" applyFont="1" applyBorder="1" applyAlignment="1">
      <alignment vertical="top"/>
    </xf>
    <xf numFmtId="164" fontId="21" fillId="0" borderId="0" xfId="0" applyNumberFormat="1" applyFont="1">
      <alignment vertical="top"/>
    </xf>
    <xf numFmtId="0" fontId="6" fillId="0" borderId="11" xfId="0" applyFont="1" applyBorder="1" applyAlignment="1">
      <alignment horizontal="center" vertical="top" wrapText="1"/>
    </xf>
    <xf numFmtId="0" fontId="21" fillId="0" borderId="12" xfId="0" applyFont="1" applyBorder="1">
      <alignment vertical="top"/>
    </xf>
    <xf numFmtId="2" fontId="21" fillId="0" borderId="12" xfId="0" applyNumberFormat="1" applyFont="1" applyBorder="1">
      <alignment vertical="top"/>
    </xf>
    <xf numFmtId="164" fontId="21" fillId="0" borderId="12" xfId="7" applyFont="1" applyBorder="1" applyAlignment="1">
      <alignment vertical="top"/>
    </xf>
    <xf numFmtId="0" fontId="1" fillId="3" borderId="0" xfId="16" applyFont="1" applyAlignment="1">
      <alignment vertical="top"/>
    </xf>
    <xf numFmtId="15" fontId="20" fillId="3" borderId="0" xfId="16" applyNumberFormat="1" applyFont="1" applyAlignment="1">
      <alignment horizontal="left" vertical="top"/>
    </xf>
    <xf numFmtId="0" fontId="6" fillId="0" borderId="11" xfId="0" applyFont="1" applyBorder="1" applyAlignment="1">
      <alignment horizontal="center" vertical="top"/>
    </xf>
    <xf numFmtId="0" fontId="26" fillId="27" borderId="4" xfId="0" applyFont="1" applyFill="1" applyBorder="1" applyAlignment="1">
      <alignment horizontal="right" vertical="center" wrapText="1"/>
    </xf>
    <xf numFmtId="0" fontId="27" fillId="0" borderId="0" xfId="0" applyFont="1">
      <alignment vertical="top"/>
    </xf>
    <xf numFmtId="0" fontId="28" fillId="0" borderId="0" xfId="0" applyFont="1">
      <alignment vertical="top"/>
    </xf>
    <xf numFmtId="167" fontId="6" fillId="0" borderId="7" xfId="0" applyNumberFormat="1" applyFont="1" applyBorder="1">
      <alignment vertical="top"/>
    </xf>
    <xf numFmtId="167" fontId="6" fillId="0" borderId="12" xfId="0" applyNumberFormat="1" applyFont="1" applyBorder="1">
      <alignment vertical="top"/>
    </xf>
    <xf numFmtId="170" fontId="6" fillId="0" borderId="7" xfId="0" applyNumberFormat="1" applyFont="1" applyBorder="1" applyAlignment="1"/>
    <xf numFmtId="170" fontId="6" fillId="0" borderId="12" xfId="0" applyNumberFormat="1" applyFont="1" applyBorder="1" applyAlignment="1"/>
    <xf numFmtId="0" fontId="21" fillId="0" borderId="0" xfId="0" applyNumberFormat="1" applyFont="1">
      <alignment vertical="top"/>
    </xf>
    <xf numFmtId="166" fontId="0" fillId="0" borderId="0" xfId="0" applyNumberFormat="1">
      <alignment vertical="top"/>
    </xf>
    <xf numFmtId="0" fontId="0" fillId="27" borderId="5" xfId="0" applyFill="1" applyBorder="1">
      <alignment vertical="top"/>
    </xf>
    <xf numFmtId="0" fontId="0" fillId="0" borderId="5" xfId="0" applyBorder="1">
      <alignment vertical="top"/>
    </xf>
  </cellXfs>
  <cellStyles count="45">
    <cellStyle name="20% - Accent1" xfId="16" builtinId="30" customBuiltin="1"/>
    <cellStyle name="20% - Accent1 2" xfId="44" xr:uid="{61BB7BB3-2ABC-45BA-B2F2-E289600FF17C}"/>
    <cellStyle name="20% - Accent2" xfId="17" builtinId="34" customBuiltin="1"/>
    <cellStyle name="20% - Accent3" xfId="18" builtinId="38" customBuiltin="1"/>
    <cellStyle name="20% - Accent3 2" xfId="41" xr:uid="{0136E98A-495C-470F-91EC-BA9DA3180C2C}"/>
    <cellStyle name="20% - Accent3 2 2" xfId="43" xr:uid="{EE156418-263E-4EC9-A811-04A9BD9122BC}"/>
    <cellStyle name="20% - Accent4" xfId="30" builtinId="42" customBuiltin="1"/>
    <cellStyle name="20% - Accent5" xfId="34" builtinId="46" customBuiltin="1"/>
    <cellStyle name="20% - Accent6" xfId="38" builtinId="50" customBuiltin="1"/>
    <cellStyle name="40% - Accent1" xfId="21" builtinId="31" customBuiltin="1"/>
    <cellStyle name="40% - Accent2" xfId="24" builtinId="35" customBuiltin="1"/>
    <cellStyle name="40% - Accent3" xfId="27" builtinId="39" customBuiltin="1"/>
    <cellStyle name="40% - Accent4" xfId="31" builtinId="43" customBuiltin="1"/>
    <cellStyle name="40% - Accent5" xfId="35" builtinId="47" customBuiltin="1"/>
    <cellStyle name="40% - Accent6" xfId="39" builtinId="51" customBuiltin="1"/>
    <cellStyle name="60% - Accent1" xfId="22" builtinId="32" customBuiltin="1"/>
    <cellStyle name="60% - Accent2" xfId="25" builtinId="36" customBuiltin="1"/>
    <cellStyle name="60% - Accent3" xfId="28" builtinId="40" customBuiltin="1"/>
    <cellStyle name="60% - Accent4" xfId="32" builtinId="44" customBuiltin="1"/>
    <cellStyle name="60% - Accent5" xfId="36" builtinId="48" customBuiltin="1"/>
    <cellStyle name="60% - Accent6" xfId="40" builtinId="52" customBuiltin="1"/>
    <cellStyle name="Accent1" xfId="20" builtinId="29" customBuiltin="1"/>
    <cellStyle name="Accent2" xfId="23" builtinId="33" customBuiltin="1"/>
    <cellStyle name="Accent3" xfId="26" builtinId="37" customBuiltin="1"/>
    <cellStyle name="Accent4" xfId="29" builtinId="41" customBuiltin="1"/>
    <cellStyle name="Accent5" xfId="33" builtinId="45" customBuiltin="1"/>
    <cellStyle name="Accent6" xfId="37" builtinId="49" customBuiltin="1"/>
    <cellStyle name="BiegertDate" xfId="10" xr:uid="{00000000-0005-0000-0000-000018000000}"/>
    <cellStyle name="Comment" xfId="6" xr:uid="{00000000-0005-0000-0000-000019000000}"/>
    <cellStyle name="Explanatory Text" xfId="14" builtinId="53" customBuiltin="1"/>
    <cellStyle name="Followed Hyperlink" xfId="15" builtinId="9" customBuiltin="1"/>
    <cellStyle name="Heading 1" xfId="1" builtinId="16" customBuiltin="1"/>
    <cellStyle name="Heading 2" xfId="2" builtinId="17" customBuiltin="1"/>
    <cellStyle name="Heading 3" xfId="3" builtinId="18" customBuiltin="1"/>
    <cellStyle name="Heading 4" xfId="4" builtinId="19" hidden="1"/>
    <cellStyle name="Hyperlink" xfId="12" builtinId="8" customBuiltin="1"/>
    <cellStyle name="Input" xfId="13" builtinId="20" customBuiltin="1"/>
    <cellStyle name="Input 2" xfId="19" xr:uid="{00000000-0005-0000-0000-000022000000}"/>
    <cellStyle name="Linked Cell" xfId="11" builtinId="24" customBuiltin="1"/>
    <cellStyle name="Normal" xfId="0" builtinId="0" customBuiltin="1"/>
    <cellStyle name="Output" xfId="42" builtinId="21"/>
    <cellStyle name="Percent" xfId="7" builtinId="5" customBuiltin="1"/>
    <cellStyle name="Table Heading" xfId="9" xr:uid="{00000000-0005-0000-0000-000026000000}"/>
    <cellStyle name="Title" xfId="8" builtinId="15" hidden="1"/>
    <cellStyle name="Total" xfId="5" builtinId="25" customBuiltin="1"/>
  </cellStyles>
  <dxfs count="29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onsolas"/>
        <family val="3"/>
        <scheme val="none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onsolas"/>
        <family val="3"/>
        <scheme val="none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onsolas"/>
        <family val="3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onsolas"/>
        <family val="3"/>
        <scheme val="none"/>
      </font>
    </dxf>
    <dxf>
      <border>
        <bottom style="thin">
          <color auto="1"/>
        </bottom>
        <vertical/>
        <horizontal/>
      </border>
    </dxf>
    <dxf>
      <font>
        <color theme="0"/>
      </font>
      <fill>
        <patternFill>
          <bgColor theme="0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color rgb="FFFF0000"/>
      </font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rgb="FFE2EFDA"/>
        </patternFill>
      </fill>
    </dxf>
    <dxf>
      <font>
        <b/>
        <i val="0"/>
        <color rgb="FFFFFFFF"/>
      </font>
      <fill>
        <patternFill>
          <bgColor rgb="FF70AD47"/>
        </patternFill>
      </fill>
    </dxf>
    <dxf>
      <border>
        <left style="thin">
          <color rgb="FFA9D08E"/>
        </left>
        <right style="thin">
          <color rgb="FFA9D08E"/>
        </right>
        <top style="thin">
          <color rgb="FFA9D08E"/>
        </top>
        <bottom style="thin">
          <color rgb="FFA9D08E"/>
        </bottom>
        <horizontal style="thin">
          <color rgb="FFA9D08E"/>
        </horizontal>
      </border>
    </dxf>
    <dxf>
      <fill>
        <patternFill>
          <bgColor rgb="FFF0F0F0"/>
        </patternFill>
      </fill>
    </dxf>
    <dxf>
      <font>
        <b/>
        <i val="0"/>
        <color rgb="FFFFFFFF"/>
      </font>
      <fill>
        <patternFill>
          <bgColor rgb="FFABABAB"/>
        </patternFill>
      </fill>
    </dxf>
    <dxf>
      <border>
        <left style="thin">
          <color rgb="FFC6C6C6"/>
        </left>
        <right style="thin">
          <color rgb="FFC6C6C6"/>
        </right>
        <top style="thin">
          <color rgb="FFC6C6C6"/>
        </top>
        <bottom style="thin">
          <color rgb="FFC6C6C6"/>
        </bottom>
        <horizontal style="thin">
          <color rgb="FFC6C6C6"/>
        </horizontal>
      </border>
    </dxf>
    <dxf>
      <fill>
        <patternFill>
          <bgColor rgb="FFEAEAEA"/>
        </patternFill>
      </fill>
    </dxf>
    <dxf>
      <fill>
        <patternFill>
          <bgColor theme="0" tint="-4.9989318521683403E-2"/>
        </patternFill>
      </fill>
    </dxf>
    <dxf>
      <fill>
        <patternFill>
          <bgColor theme="7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0" tint="-4.9989318521683403E-2"/>
        </patternFill>
      </fill>
    </dxf>
    <dxf>
      <border>
        <right style="thin">
          <color auto="1"/>
        </right>
        <bottom/>
        <vertical/>
      </border>
    </dxf>
    <dxf>
      <font>
        <b/>
        <i val="0"/>
      </font>
      <fill>
        <patternFill>
          <bgColor theme="5" tint="0.79998168889431442"/>
        </patternFill>
      </fill>
      <border>
        <left/>
        <top style="double">
          <color auto="1"/>
        </top>
      </border>
    </dxf>
    <dxf>
      <font>
        <b/>
        <i val="0"/>
      </font>
      <fill>
        <patternFill>
          <bgColor theme="5" tint="0.59996337778862885"/>
        </patternFill>
      </fill>
      <border>
        <bottom style="double">
          <color auto="1"/>
        </bottom>
      </border>
    </dxf>
  </dxfs>
  <tableStyles count="4" defaultTableStyle="Biegert Standard A" defaultPivotStyle="Biegert Standard">
    <tableStyle name="Biegert Standard" table="0" count="4" xr9:uid="{00000000-0011-0000-FFFF-FFFF00000000}">
      <tableStyleElement type="headerRow" dxfId="28"/>
      <tableStyleElement type="totalRow" dxfId="27"/>
      <tableStyleElement type="firstColumn" dxfId="26"/>
      <tableStyleElement type="firstRowStripe" dxfId="25"/>
    </tableStyle>
    <tableStyle name="Biegert Standard A" pivot="0" count="4" xr9:uid="{E72A1FDA-165E-4F17-A18C-FB5792764CF2}">
      <tableStyleElement type="headerRow" dxfId="24"/>
      <tableStyleElement type="totalRow" dxfId="23"/>
      <tableStyleElement type="firstColumn" dxfId="22"/>
      <tableStyleElement type="firstRowStripe" dxfId="21"/>
    </tableStyle>
    <tableStyle name="TableStyleQueryPreview" pivot="0" count="3" xr9:uid="{00000000-0011-0000-FFFF-FFFF01000000}">
      <tableStyleElement type="wholeTable" dxfId="20"/>
      <tableStyleElement type="headerRow" dxfId="19"/>
      <tableStyleElement type="firstRowStripe" dxfId="18"/>
    </tableStyle>
    <tableStyle name="TableStyleQueryResult" pivot="0" count="3" xr9:uid="{00000000-0011-0000-FFFF-FFFF02000000}">
      <tableStyleElement type="wholeTable" dxfId="17"/>
      <tableStyleElement type="headerRow" dxfId="16"/>
      <tableStyleElement type="firstRowStripe" dxfId="15"/>
    </tableStyle>
  </tableStyles>
  <colors>
    <mruColors>
      <color rgb="FFEAEAEA"/>
      <color rgb="FF567657"/>
      <color rgb="FF009242"/>
      <color rgb="FF7ABC32"/>
      <color rgb="FFDA6D00"/>
      <color rgb="FF000099"/>
      <color rgb="FF0000FF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connections" Target="connections.xml"/><Relationship Id="rId7" Type="http://schemas.openxmlformats.org/officeDocument/2006/relationships/customXml" Target="../customXml/item1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7</xdr:row>
      <xdr:rowOff>0</xdr:rowOff>
    </xdr:from>
    <xdr:to>
      <xdr:col>7</xdr:col>
      <xdr:colOff>0</xdr:colOff>
      <xdr:row>11</xdr:row>
      <xdr:rowOff>0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79731687-C2AC-40AF-8BE0-E09D4659ACF0}"/>
            </a:ext>
          </a:extLst>
        </xdr:cNvPr>
        <xdr:cNvSpPr txBox="1"/>
      </xdr:nvSpPr>
      <xdr:spPr>
        <a:xfrm>
          <a:off x="0" y="1209675"/>
          <a:ext cx="6086475" cy="7620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I have been trying to understand the relationship between the mass of a</a:t>
          </a:r>
          <a:r>
            <a:rPr lang="en-US" sz="1100" baseline="0"/>
            <a:t> solid shot projectile and it diameter. I started my analysis with the Wikipedia and it entry on Caliber. However, there was no citation given of the original data.</a:t>
          </a:r>
          <a:endParaRPr lang="en-US" sz="1100"/>
        </a:p>
      </xdr:txBody>
    </xdr:sp>
    <xdr:clientData/>
  </xdr:twoCellAnchor>
  <xdr:oneCellAnchor>
    <xdr:from>
      <xdr:col>2</xdr:col>
      <xdr:colOff>0</xdr:colOff>
      <xdr:row>32</xdr:row>
      <xdr:rowOff>0</xdr:rowOff>
    </xdr:from>
    <xdr:ext cx="7972425" cy="161925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9EEAAB9C-70F2-4409-BD8F-5D436C885230}"/>
            </a:ext>
          </a:extLst>
        </xdr:cNvPr>
        <xdr:cNvSpPr txBox="1"/>
      </xdr:nvSpPr>
      <xdr:spPr>
        <a:xfrm>
          <a:off x="2276475" y="5962650"/>
          <a:ext cx="7972425" cy="1619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lIns="0" tIns="0" rIns="0" bIns="0" rtlCol="0" anchor="ctr">
          <a:noAutofit/>
        </a:bodyPr>
        <a:lstStyle/>
        <a:p>
          <a:pPr algn="ctr"/>
          <a:r>
            <a:rPr lang="en-US" sz="1000" b="1"/>
            <a:t>Weight (Units Digit)</a:t>
          </a:r>
        </a:p>
      </xdr:txBody>
    </xdr:sp>
    <xdr:clientData/>
  </xdr:oneCellAnchor>
  <xdr:twoCellAnchor>
    <xdr:from>
      <xdr:col>1</xdr:col>
      <xdr:colOff>0</xdr:colOff>
      <xdr:row>41</xdr:row>
      <xdr:rowOff>200024</xdr:rowOff>
    </xdr:from>
    <xdr:to>
      <xdr:col>8</xdr:col>
      <xdr:colOff>0</xdr:colOff>
      <xdr:row>44</xdr:row>
      <xdr:rowOff>161924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E926F464-A53C-4ACD-A9B5-41C08ACB1F57}"/>
            </a:ext>
          </a:extLst>
        </xdr:cNvPr>
        <xdr:cNvSpPr txBox="1"/>
      </xdr:nvSpPr>
      <xdr:spPr>
        <a:xfrm>
          <a:off x="1285875" y="7639049"/>
          <a:ext cx="5791200" cy="4857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The Muller</a:t>
          </a:r>
          <a:r>
            <a:rPr lang="en-US" sz="1100" baseline="0"/>
            <a:t> reference computes the density of the iron used in projectiles based on the 4-inch diameter, 9 pound round.</a:t>
          </a:r>
          <a:endParaRPr lang="en-US" sz="1100"/>
        </a:p>
      </xdr:txBody>
    </xdr:sp>
    <xdr:clientData/>
  </xdr:twoCellAnchor>
  <xdr:oneCellAnchor>
    <xdr:from>
      <xdr:col>1</xdr:col>
      <xdr:colOff>800100</xdr:colOff>
      <xdr:row>56</xdr:row>
      <xdr:rowOff>9525</xdr:rowOff>
    </xdr:from>
    <xdr:ext cx="7972425" cy="161925"/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45FF05D8-8CA1-402A-A7CE-90FCDF46BA14}"/>
            </a:ext>
          </a:extLst>
        </xdr:cNvPr>
        <xdr:cNvSpPr txBox="1"/>
      </xdr:nvSpPr>
      <xdr:spPr>
        <a:xfrm>
          <a:off x="2085975" y="9467850"/>
          <a:ext cx="7972425" cy="1619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lIns="0" tIns="0" rIns="0" bIns="0" rtlCol="0" anchor="ctr">
          <a:noAutofit/>
        </a:bodyPr>
        <a:lstStyle/>
        <a:p>
          <a:pPr algn="ctr"/>
          <a:r>
            <a:rPr lang="en-US" sz="1000" b="1"/>
            <a:t>Weight (Units Digit)</a:t>
          </a:r>
        </a:p>
      </xdr:txBody>
    </xdr:sp>
    <xdr:clientData/>
  </xdr:oneCellAnchor>
  <xdr:twoCellAnchor>
    <xdr:from>
      <xdr:col>1</xdr:col>
      <xdr:colOff>0</xdr:colOff>
      <xdr:row>51</xdr:row>
      <xdr:rowOff>200024</xdr:rowOff>
    </xdr:from>
    <xdr:to>
      <xdr:col>12</xdr:col>
      <xdr:colOff>0</xdr:colOff>
      <xdr:row>54</xdr:row>
      <xdr:rowOff>200024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436294AB-873F-4E11-99C1-99B1B5FF5D50}"/>
            </a:ext>
          </a:extLst>
        </xdr:cNvPr>
        <xdr:cNvSpPr txBox="1"/>
      </xdr:nvSpPr>
      <xdr:spPr>
        <a:xfrm>
          <a:off x="1285875" y="9458324"/>
          <a:ext cx="9305925" cy="6000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en-US" sz="1100"/>
            <a:t>I believe</a:t>
          </a:r>
          <a:r>
            <a:rPr lang="en-US" sz="1100" baseline="0"/>
            <a:t> that I have good agreement between Muller's table and re-calculating the table using basic geometry and the density computed above.</a:t>
          </a:r>
          <a:endParaRPr lang="en-US" sz="1100"/>
        </a:p>
      </xdr:txBody>
    </xdr:sp>
    <xdr:clientData/>
  </xdr:twoCellAnchor>
  <xdr:twoCellAnchor>
    <xdr:from>
      <xdr:col>5</xdr:col>
      <xdr:colOff>133350</xdr:colOff>
      <xdr:row>66</xdr:row>
      <xdr:rowOff>9526</xdr:rowOff>
    </xdr:from>
    <xdr:to>
      <xdr:col>7</xdr:col>
      <xdr:colOff>190500</xdr:colOff>
      <xdr:row>69</xdr:row>
      <xdr:rowOff>104775</xdr:rowOff>
    </xdr:to>
    <xdr:sp macro="" textlink="">
      <xdr:nvSpPr>
        <xdr:cNvPr id="10" name="Speech Bubble: Oval 9">
          <a:extLst>
            <a:ext uri="{FF2B5EF4-FFF2-40B4-BE49-F238E27FC236}">
              <a16:creationId xmlns:a16="http://schemas.microsoft.com/office/drawing/2014/main" id="{B83F9F94-4B2F-4C7C-B1E5-829DFB655EF1}"/>
            </a:ext>
          </a:extLst>
        </xdr:cNvPr>
        <xdr:cNvSpPr/>
      </xdr:nvSpPr>
      <xdr:spPr>
        <a:xfrm>
          <a:off x="5124450" y="11906251"/>
          <a:ext cx="1657350" cy="923924"/>
        </a:xfrm>
        <a:prstGeom prst="wedgeEllipseCallout">
          <a:avLst>
            <a:gd name="adj1" fmla="val -56207"/>
            <a:gd name="adj2" fmla="val 10627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t"/>
        <a:lstStyle/>
        <a:p>
          <a:pPr algn="l"/>
          <a:r>
            <a:rPr lang="en-US" sz="900" b="1"/>
            <a:t>Errors are nearly constant. Could just be density difference.</a:t>
          </a:r>
        </a:p>
      </xdr:txBody>
    </xdr:sp>
    <xdr:clientData/>
  </xdr:twoCellAnchor>
  <xdr:oneCellAnchor>
    <xdr:from>
      <xdr:col>1</xdr:col>
      <xdr:colOff>885825</xdr:colOff>
      <xdr:row>95</xdr:row>
      <xdr:rowOff>0</xdr:rowOff>
    </xdr:from>
    <xdr:ext cx="7972425" cy="161925"/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E0490656-C456-411B-99E8-B8D15825B3F6}"/>
            </a:ext>
          </a:extLst>
        </xdr:cNvPr>
        <xdr:cNvSpPr txBox="1"/>
      </xdr:nvSpPr>
      <xdr:spPr>
        <a:xfrm>
          <a:off x="2171700" y="14868525"/>
          <a:ext cx="7972425" cy="1619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lIns="0" tIns="0" rIns="0" bIns="0" rtlCol="0" anchor="ctr">
          <a:noAutofit/>
        </a:bodyPr>
        <a:lstStyle/>
        <a:p>
          <a:pPr algn="ctr"/>
          <a:r>
            <a:rPr lang="en-US" sz="1000" b="1"/>
            <a:t>Weight (Units Digit)</a:t>
          </a:r>
        </a:p>
      </xdr:txBody>
    </xdr:sp>
    <xdr:clientData/>
  </xdr:oneCellAnchor>
  <xdr:oneCellAnchor>
    <xdr:from>
      <xdr:col>1</xdr:col>
      <xdr:colOff>714375</xdr:colOff>
      <xdr:row>84</xdr:row>
      <xdr:rowOff>0</xdr:rowOff>
    </xdr:from>
    <xdr:ext cx="7972425" cy="161925"/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648F2B57-3D56-49FC-B3FB-790B71FC2243}"/>
            </a:ext>
          </a:extLst>
        </xdr:cNvPr>
        <xdr:cNvSpPr txBox="1"/>
      </xdr:nvSpPr>
      <xdr:spPr>
        <a:xfrm>
          <a:off x="2000250" y="14868525"/>
          <a:ext cx="7972425" cy="1619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lIns="0" tIns="0" rIns="0" bIns="0" rtlCol="0" anchor="ctr">
          <a:noAutofit/>
        </a:bodyPr>
        <a:lstStyle/>
        <a:p>
          <a:pPr algn="ctr"/>
          <a:r>
            <a:rPr lang="en-US" sz="1000" b="1"/>
            <a:t>Weight (Units Digit)</a:t>
          </a:r>
        </a:p>
      </xdr:txBody>
    </xdr:sp>
    <xdr:clientData/>
  </xdr:oneCellAnchor>
  <xdr:twoCellAnchor>
    <xdr:from>
      <xdr:col>6</xdr:col>
      <xdr:colOff>0</xdr:colOff>
      <xdr:row>16</xdr:row>
      <xdr:rowOff>0</xdr:rowOff>
    </xdr:from>
    <xdr:to>
      <xdr:col>10</xdr:col>
      <xdr:colOff>0</xdr:colOff>
      <xdr:row>18</xdr:row>
      <xdr:rowOff>0</xdr:rowOff>
    </xdr:to>
    <xdr:sp macro="" textlink="$G$16">
      <xdr:nvSpPr>
        <xdr:cNvPr id="13" name="TextBox 12">
          <a:extLst>
            <a:ext uri="{FF2B5EF4-FFF2-40B4-BE49-F238E27FC236}">
              <a16:creationId xmlns:a16="http://schemas.microsoft.com/office/drawing/2014/main" id="{619BF001-B3E1-47A0-98C3-44592AA75929}"/>
            </a:ext>
          </a:extLst>
        </xdr:cNvPr>
        <xdr:cNvSpPr txBox="1"/>
      </xdr:nvSpPr>
      <xdr:spPr>
        <a:xfrm>
          <a:off x="5791200" y="3238500"/>
          <a:ext cx="3200400" cy="3810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fld id="{80C85737-6594-498A-9EF4-2C6CECC6DF54}" type="TxLink">
            <a:rPr lang="en-US" sz="1000" b="1" i="0" u="none" strike="noStrike">
              <a:solidFill>
                <a:srgbClr val="7030A0"/>
              </a:solidFill>
              <a:latin typeface="Consolas"/>
              <a:cs typeface="Consolas"/>
            </a:rPr>
            <a:pPr/>
            <a:t>The item in red font cannot be correct. It should be 115.37 a mass of 0.90569 kg.</a:t>
          </a:fld>
          <a:endParaRPr lang="en-US" sz="1100" b="1">
            <a:solidFill>
              <a:srgbClr val="7030A0"/>
            </a:solidFill>
          </a:endParaRPr>
        </a:p>
      </xdr:txBody>
    </xdr:sp>
    <xdr:clientData/>
  </xdr:twoCellAnchor>
  <xdr:oneCellAnchor>
    <xdr:from>
      <xdr:col>1</xdr:col>
      <xdr:colOff>714375</xdr:colOff>
      <xdr:row>108</xdr:row>
      <xdr:rowOff>0</xdr:rowOff>
    </xdr:from>
    <xdr:ext cx="7972425" cy="161925"/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721205B5-2FB9-46F2-9A56-4774F755B7C2}"/>
            </a:ext>
          </a:extLst>
        </xdr:cNvPr>
        <xdr:cNvSpPr txBox="1"/>
      </xdr:nvSpPr>
      <xdr:spPr>
        <a:xfrm>
          <a:off x="2000250" y="15192375"/>
          <a:ext cx="7972425" cy="1619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lIns="0" tIns="0" rIns="0" bIns="0" rtlCol="0" anchor="ctr">
          <a:noAutofit/>
        </a:bodyPr>
        <a:lstStyle/>
        <a:p>
          <a:pPr algn="ctr"/>
          <a:r>
            <a:rPr lang="en-US" sz="1000" b="1"/>
            <a:t>Weight (Units Digit)</a:t>
          </a:r>
        </a:p>
      </xdr:txBody>
    </xdr:sp>
    <xdr:clientData/>
  </xdr:oneCellAnchor>
</xdr:wsDr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1" connectionId="1" xr16:uid="{00000000-0016-0000-0000-000000000000}" autoFormatId="16" applyNumberFormats="0" applyBorderFormats="0" applyFontFormats="0" applyPatternFormats="0" applyAlignmentFormats="0" applyWidthHeightFormats="0">
  <queryTableRefresh nextId="9">
    <queryTableFields count="4">
      <queryTableField id="1" name="Name" tableColumnId="1"/>
      <queryTableField id="2" name="Type" tableColumnId="2"/>
      <queryTableField id="7" name="Calibre (mm)" tableColumnId="6"/>
      <queryTableField id="5" name="Calibre (in)" tableColumnId="5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CD1D208D-5EB4-4BA5-BE91-04A48E24110E}" name="British" displayName="British" ref="B124:E139" tableType="queryTable" totalsRowShown="0" headerRowDxfId="3" dataDxfId="2">
  <autoFilter ref="B124:E139" xr:uid="{05F03A4B-322C-438E-8D25-166726A9E790}"/>
  <tableColumns count="4">
    <tableColumn id="1" xr3:uid="{C8787FEF-6178-4659-96A3-346765AFA334}" uniqueName="1" name="Name" queryTableFieldId="1" dataDxfId="1"/>
    <tableColumn id="2" xr3:uid="{8C374D3D-93F0-485B-A7F6-CFBCDE0C6627}" uniqueName="2" name="Type" queryTableFieldId="2" dataDxfId="0"/>
    <tableColumn id="6" xr3:uid="{2C09ECE9-FE26-4BFD-85F9-B0A183C19AEE}" uniqueName="6" name="Calibre (mm)" queryTableFieldId="7"/>
    <tableColumn id="5" xr3:uid="{0C07795D-73F3-418C-AE55-F7A9BD86DD8B}" uniqueName="5" name="Calibre (in)" queryTableFieldId="5"/>
  </tableColumns>
  <tableStyleInfo name="Biegert Standard A" showFirstColumn="0" showLastColumn="0" showRowStripes="1" showColumnStripes="0"/>
</table>
</file>

<file path=xl/theme/_rels/theme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BiegertComprehensive">
  <a:themeElements>
    <a:clrScheme name="Biegert">
      <a:dk1>
        <a:sysClr val="windowText" lastClr="000000"/>
      </a:dk1>
      <a:lt1>
        <a:sysClr val="window" lastClr="FFFFFF"/>
      </a:lt1>
      <a:dk2>
        <a:srgbClr val="4E3B30"/>
      </a:dk2>
      <a:lt2>
        <a:srgbClr val="FBEEC9"/>
      </a:lt2>
      <a:accent1>
        <a:srgbClr val="F0A22E"/>
      </a:accent1>
      <a:accent2>
        <a:srgbClr val="A5644E"/>
      </a:accent2>
      <a:accent3>
        <a:srgbClr val="B58B80"/>
      </a:accent3>
      <a:accent4>
        <a:srgbClr val="C3986D"/>
      </a:accent4>
      <a:accent5>
        <a:srgbClr val="A19574"/>
      </a:accent5>
      <a:accent6>
        <a:srgbClr val="C17529"/>
      </a:accent6>
      <a:hlink>
        <a:srgbClr val="996600"/>
      </a:hlink>
      <a:folHlink>
        <a:srgbClr val="003296"/>
      </a:folHlink>
    </a:clrScheme>
    <a:fontScheme name="BIegert">
      <a:majorFont>
        <a:latin typeface="Consolas"/>
        <a:ea typeface=""/>
        <a:cs typeface=""/>
      </a:majorFont>
      <a:minorFont>
        <a:latin typeface="Consolas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/>
        </a:solidFill>
        <a:blipFill rotWithShape="1">
          <a:blip xmlns:r="http://schemas.openxmlformats.org/officeDocument/2006/relationships" r:embed="rId1">
            <a:duotone>
              <a:schemeClr val="phClr">
                <a:shade val="80000"/>
                <a:lumMod val="80000"/>
              </a:schemeClr>
              <a:schemeClr val="phClr">
                <a:tint val="98000"/>
              </a:schemeClr>
            </a:duotone>
          </a:blip>
          <a:stretch/>
        </a:blip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Slate" id="{C3F70B94-7CE9-428E-ADC1-3269CC2C3385}" vid="{3F2DE9A5-64E6-437C-A389-CC4477E817E8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omments" Target="../comments1.xml"/><Relationship Id="rId3" Type="http://schemas.openxmlformats.org/officeDocument/2006/relationships/hyperlink" Target="https://en.wikipedia.org/wiki/Iron" TargetMode="External"/><Relationship Id="rId7" Type="http://schemas.openxmlformats.org/officeDocument/2006/relationships/table" Target="../tables/table1.xml"/><Relationship Id="rId2" Type="http://schemas.openxmlformats.org/officeDocument/2006/relationships/hyperlink" Target="https://play.google.com/books/reader?id=vylEAAAAYAAJ&amp;printsec=frontcover&amp;output=reader&amp;hl=en&amp;pg=GBS.PP9" TargetMode="External"/><Relationship Id="rId1" Type="http://schemas.openxmlformats.org/officeDocument/2006/relationships/hyperlink" Target="https://en.wikipedia.org/wiki/Caliber" TargetMode="External"/><Relationship Id="rId6" Type="http://schemas.openxmlformats.org/officeDocument/2006/relationships/vmlDrawing" Target="../drawings/vmlDrawing1.vm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M139"/>
  <sheetViews>
    <sheetView tabSelected="1" topLeftCell="A101" workbookViewId="0">
      <selection activeCell="K11" sqref="K11"/>
    </sheetView>
  </sheetViews>
  <sheetFormatPr defaultRowHeight="12.75" x14ac:dyDescent="0.2"/>
  <cols>
    <col min="1" max="1" width="19.28515625" style="3" customWidth="1"/>
    <col min="2" max="17" width="12" style="3" customWidth="1"/>
    <col min="18" max="16384" width="9.140625" style="3"/>
  </cols>
  <sheetData>
    <row r="1" spans="1:10" x14ac:dyDescent="0.2">
      <c r="A1" s="1" t="s">
        <v>0</v>
      </c>
      <c r="B1" s="2" t="s">
        <v>1</v>
      </c>
      <c r="C1" s="2"/>
      <c r="D1" s="2"/>
      <c r="E1" s="2"/>
    </row>
    <row r="2" spans="1:10" x14ac:dyDescent="0.2">
      <c r="A2" s="1" t="s">
        <v>2</v>
      </c>
      <c r="B2" s="40" t="s">
        <v>37</v>
      </c>
      <c r="C2" s="2"/>
      <c r="D2" s="2"/>
      <c r="E2" s="2"/>
    </row>
    <row r="3" spans="1:10" x14ac:dyDescent="0.2">
      <c r="A3" s="1" t="s">
        <v>3</v>
      </c>
      <c r="B3" s="41" t="str">
        <f>TEXT(DATE(2017,12,6),"d-mmm-yyyy")</f>
        <v>6-Dec-2017</v>
      </c>
      <c r="C3" s="2"/>
      <c r="D3" s="2"/>
      <c r="E3" s="2"/>
    </row>
    <row r="4" spans="1:10" x14ac:dyDescent="0.2">
      <c r="A4"/>
      <c r="B4"/>
      <c r="C4"/>
    </row>
    <row r="5" spans="1:10" x14ac:dyDescent="0.2">
      <c r="A5"/>
      <c r="B5"/>
      <c r="C5"/>
    </row>
    <row r="6" spans="1:10" ht="15.75" x14ac:dyDescent="0.2">
      <c r="A6" s="9" t="s">
        <v>14</v>
      </c>
      <c r="B6"/>
      <c r="C6"/>
    </row>
    <row r="7" spans="1:10" ht="15.75" x14ac:dyDescent="0.2">
      <c r="A7" s="9"/>
      <c r="B7"/>
      <c r="C7"/>
    </row>
    <row r="8" spans="1:10" ht="15.75" x14ac:dyDescent="0.2">
      <c r="A8" s="9"/>
      <c r="B8"/>
      <c r="C8"/>
    </row>
    <row r="9" spans="1:10" ht="15.75" x14ac:dyDescent="0.2">
      <c r="A9" s="9"/>
      <c r="B9"/>
      <c r="C9"/>
    </row>
    <row r="10" spans="1:10" ht="15.75" x14ac:dyDescent="0.2">
      <c r="A10" s="9"/>
      <c r="B10"/>
      <c r="C10"/>
    </row>
    <row r="11" spans="1:10" x14ac:dyDescent="0.2">
      <c r="B11"/>
      <c r="C11"/>
    </row>
    <row r="12" spans="1:10" x14ac:dyDescent="0.2">
      <c r="A12" s="10" t="s">
        <v>15</v>
      </c>
      <c r="B12"/>
      <c r="C12"/>
    </row>
    <row r="13" spans="1:10" ht="12.75" customHeight="1" x14ac:dyDescent="0.2"/>
    <row r="14" spans="1:10" ht="13.5" thickBot="1" x14ac:dyDescent="0.25">
      <c r="A14" s="52" t="s">
        <v>4</v>
      </c>
      <c r="B14" s="53"/>
      <c r="C14" s="53"/>
      <c r="D14" s="53"/>
      <c r="E14" s="53"/>
    </row>
    <row r="15" spans="1:10" ht="45.75" thickBot="1" x14ac:dyDescent="0.25">
      <c r="A15" s="4" t="s">
        <v>5</v>
      </c>
      <c r="B15" s="4" t="s">
        <v>6</v>
      </c>
      <c r="C15" s="4" t="s">
        <v>7</v>
      </c>
      <c r="D15" s="4" t="s">
        <v>8</v>
      </c>
      <c r="E15" s="4" t="s">
        <v>9</v>
      </c>
      <c r="G15"/>
      <c r="H15"/>
      <c r="I15"/>
      <c r="J15"/>
    </row>
    <row r="16" spans="1:10" ht="15" thickBot="1" x14ac:dyDescent="0.25">
      <c r="A16" s="5">
        <v>2</v>
      </c>
      <c r="B16" s="6">
        <v>6.04</v>
      </c>
      <c r="C16" s="43">
        <v>172.76</v>
      </c>
      <c r="D16" s="6">
        <v>6.64</v>
      </c>
      <c r="E16" s="6">
        <v>0.90846000000000005</v>
      </c>
      <c r="G16" s="44" t="str">
        <f>"The item in red font cannot be correct. It should be "&amp;TEXT(4/3*PI()*(B16/2)^3,"0.00")&amp;" a mass of "&amp;TEXT(4/3*PI()*(B16/2)^3*7.85*0.001,"0.00000")&amp;" kg."</f>
        <v>The item in red font cannot be correct. It should be 115.37 a mass of 0.90569 kg.</v>
      </c>
      <c r="H16"/>
      <c r="I16"/>
      <c r="J16"/>
    </row>
    <row r="17" spans="1:10" ht="15" thickBot="1" x14ac:dyDescent="0.25">
      <c r="A17" s="5">
        <v>3</v>
      </c>
      <c r="B17" s="6">
        <v>6.91</v>
      </c>
      <c r="C17" s="6">
        <v>172.76</v>
      </c>
      <c r="D17" s="6">
        <v>7.6</v>
      </c>
      <c r="E17" s="6">
        <v>1.3602799999999999</v>
      </c>
      <c r="G17"/>
      <c r="H17"/>
      <c r="I17"/>
      <c r="J17"/>
    </row>
    <row r="18" spans="1:10" ht="15" thickBot="1" x14ac:dyDescent="0.25">
      <c r="A18" s="5">
        <v>4</v>
      </c>
      <c r="B18" s="6">
        <v>7.6</v>
      </c>
      <c r="C18" s="6">
        <v>230.3</v>
      </c>
      <c r="D18" s="6">
        <v>8.3699999999999992</v>
      </c>
      <c r="E18" s="6">
        <v>1.8133900000000001</v>
      </c>
      <c r="G18"/>
      <c r="H18"/>
      <c r="I18"/>
      <c r="J18"/>
    </row>
    <row r="19" spans="1:10" ht="15" thickBot="1" x14ac:dyDescent="0.25">
      <c r="A19" s="5">
        <v>6</v>
      </c>
      <c r="B19" s="6">
        <v>8.7100000000000009</v>
      </c>
      <c r="C19" s="6">
        <v>345.39</v>
      </c>
      <c r="D19" s="6">
        <v>9.58</v>
      </c>
      <c r="E19" s="6">
        <v>2.71957</v>
      </c>
      <c r="G19"/>
      <c r="H19"/>
      <c r="I19"/>
      <c r="J19"/>
    </row>
    <row r="20" spans="1:10" ht="15" thickBot="1" x14ac:dyDescent="0.25">
      <c r="A20" s="5">
        <v>9</v>
      </c>
      <c r="B20" s="6">
        <v>10</v>
      </c>
      <c r="C20" s="6">
        <v>518.28</v>
      </c>
      <c r="D20" s="6">
        <v>11</v>
      </c>
      <c r="E20" s="6">
        <v>4.0809100000000003</v>
      </c>
      <c r="G20"/>
      <c r="H20"/>
      <c r="I20"/>
      <c r="J20"/>
    </row>
    <row r="21" spans="1:10" ht="15" thickBot="1" x14ac:dyDescent="0.25">
      <c r="A21" s="5">
        <v>12</v>
      </c>
      <c r="B21" s="6">
        <v>10.97</v>
      </c>
      <c r="C21" s="6">
        <v>691.22</v>
      </c>
      <c r="D21" s="6">
        <v>12.07</v>
      </c>
      <c r="E21" s="6">
        <v>5.4426899999999998</v>
      </c>
      <c r="G21"/>
      <c r="H21"/>
      <c r="I21"/>
      <c r="J21"/>
    </row>
    <row r="22" spans="1:10" ht="15" thickBot="1" x14ac:dyDescent="0.25">
      <c r="A22" s="5">
        <v>18</v>
      </c>
      <c r="B22" s="6">
        <v>12.56</v>
      </c>
      <c r="C22" s="6">
        <v>1036.96</v>
      </c>
      <c r="D22" s="6">
        <v>13.81</v>
      </c>
      <c r="E22" s="6">
        <v>8.1649899999999995</v>
      </c>
      <c r="G22"/>
      <c r="H22"/>
      <c r="I22"/>
      <c r="J22"/>
    </row>
    <row r="23" spans="1:10" ht="15" thickBot="1" x14ac:dyDescent="0.25">
      <c r="A23" s="5">
        <v>24</v>
      </c>
      <c r="B23" s="6">
        <v>13.82</v>
      </c>
      <c r="C23" s="6">
        <v>1382.65</v>
      </c>
      <c r="D23" s="6">
        <v>15.2</v>
      </c>
      <c r="E23" s="6">
        <v>10.88696</v>
      </c>
      <c r="G23"/>
      <c r="H23"/>
      <c r="I23"/>
      <c r="J23"/>
    </row>
    <row r="24" spans="1:10" ht="15" thickBot="1" x14ac:dyDescent="0.25">
      <c r="A24" s="5">
        <v>32</v>
      </c>
      <c r="B24" s="6">
        <v>15.21</v>
      </c>
      <c r="C24" s="6">
        <v>1843.5</v>
      </c>
      <c r="D24" s="6">
        <v>16.73</v>
      </c>
      <c r="E24" s="6">
        <v>14.51572</v>
      </c>
    </row>
    <row r="25" spans="1:10" ht="15" thickBot="1" x14ac:dyDescent="0.25">
      <c r="A25" s="5">
        <v>64</v>
      </c>
      <c r="B25" s="6">
        <v>19.170000000000002</v>
      </c>
      <c r="C25" s="6">
        <v>3686.9</v>
      </c>
      <c r="D25" s="6">
        <v>21.08</v>
      </c>
      <c r="E25" s="6">
        <v>29.030629999999999</v>
      </c>
    </row>
    <row r="28" spans="1:10" ht="15.75" x14ac:dyDescent="0.2">
      <c r="A28" s="9" t="s">
        <v>17</v>
      </c>
    </row>
    <row r="30" spans="1:10" x14ac:dyDescent="0.2">
      <c r="A30" s="11" t="s">
        <v>16</v>
      </c>
      <c r="B30" s="7" t="s">
        <v>21</v>
      </c>
    </row>
    <row r="31" spans="1:10" x14ac:dyDescent="0.2">
      <c r="A31" s="7" t="s">
        <v>18</v>
      </c>
    </row>
    <row r="32" spans="1:10" x14ac:dyDescent="0.2">
      <c r="A32" s="7"/>
    </row>
    <row r="33" spans="1:12" x14ac:dyDescent="0.2">
      <c r="B33" s="28" t="s">
        <v>19</v>
      </c>
      <c r="C33" s="24"/>
      <c r="D33" s="25"/>
      <c r="E33" s="25"/>
      <c r="F33" s="25"/>
      <c r="G33" s="25"/>
      <c r="H33" s="25"/>
      <c r="I33" s="25"/>
      <c r="J33" s="25"/>
      <c r="K33" s="25"/>
      <c r="L33" s="26"/>
    </row>
    <row r="34" spans="1:12" ht="13.5" thickBot="1" x14ac:dyDescent="0.25">
      <c r="B34" s="23" t="s">
        <v>29</v>
      </c>
      <c r="C34" s="42">
        <v>0</v>
      </c>
      <c r="D34" s="42">
        <v>1</v>
      </c>
      <c r="E34" s="42">
        <v>2</v>
      </c>
      <c r="F34" s="42">
        <v>3</v>
      </c>
      <c r="G34" s="42">
        <v>4</v>
      </c>
      <c r="H34" s="42">
        <v>5</v>
      </c>
      <c r="I34" s="42">
        <v>6</v>
      </c>
      <c r="J34" s="42">
        <v>7</v>
      </c>
      <c r="K34" s="42">
        <v>8</v>
      </c>
      <c r="L34" s="42">
        <v>9</v>
      </c>
    </row>
    <row r="35" spans="1:12" ht="13.5" thickTop="1" x14ac:dyDescent="0.2">
      <c r="B35" s="21">
        <v>0</v>
      </c>
      <c r="C35" s="12">
        <v>0</v>
      </c>
      <c r="D35" s="12">
        <v>1.923</v>
      </c>
      <c r="E35" s="12">
        <v>2.423</v>
      </c>
      <c r="F35" s="13">
        <v>2.7749999999999999</v>
      </c>
      <c r="G35" s="13">
        <v>3.0529999999999999</v>
      </c>
      <c r="H35" s="13">
        <v>3.2879999999999998</v>
      </c>
      <c r="I35" s="13">
        <v>3.4980000000000002</v>
      </c>
      <c r="J35" s="13">
        <v>3.6789999999999998</v>
      </c>
      <c r="K35" s="13">
        <v>3.8460000000000001</v>
      </c>
      <c r="L35" s="13">
        <v>4</v>
      </c>
    </row>
    <row r="36" spans="1:12" x14ac:dyDescent="0.2">
      <c r="B36" s="21">
        <v>1</v>
      </c>
      <c r="C36" s="12">
        <v>4.1429999999999998</v>
      </c>
      <c r="D36" s="12">
        <v>4.2770000000000001</v>
      </c>
      <c r="E36" s="12">
        <v>4.4029999999999996</v>
      </c>
      <c r="F36" s="13">
        <v>4.5220000000000002</v>
      </c>
      <c r="G36" s="13">
        <v>4.6349999999999998</v>
      </c>
      <c r="H36" s="13">
        <v>4.7430000000000003</v>
      </c>
      <c r="I36" s="13">
        <v>4.8460000000000001</v>
      </c>
      <c r="J36" s="13">
        <v>4.9450000000000003</v>
      </c>
      <c r="K36" s="13">
        <v>5.04</v>
      </c>
      <c r="L36" s="13">
        <v>5.1310000000000002</v>
      </c>
    </row>
    <row r="37" spans="1:12" x14ac:dyDescent="0.2">
      <c r="B37" s="21">
        <v>2</v>
      </c>
      <c r="C37" s="12">
        <v>5.22</v>
      </c>
      <c r="D37" s="12">
        <v>5.3049999999999997</v>
      </c>
      <c r="E37" s="12">
        <v>5.3879999999999999</v>
      </c>
      <c r="F37" s="13">
        <v>5.4489999999999998</v>
      </c>
      <c r="G37" s="13">
        <v>5.5469999999999997</v>
      </c>
      <c r="H37" s="13">
        <v>5.6230000000000002</v>
      </c>
      <c r="I37" s="13">
        <v>5.6970000000000001</v>
      </c>
      <c r="J37" s="13">
        <v>5.7690000000000001</v>
      </c>
      <c r="K37" s="13">
        <v>5.8390000000000004</v>
      </c>
      <c r="L37" s="13">
        <v>5.9080000000000004</v>
      </c>
    </row>
    <row r="38" spans="1:12" x14ac:dyDescent="0.2">
      <c r="B38" s="21">
        <v>3</v>
      </c>
      <c r="C38" s="12">
        <v>5.9749999999999996</v>
      </c>
      <c r="D38" s="12">
        <v>6.0410000000000004</v>
      </c>
      <c r="E38" s="12">
        <v>6.1050000000000004</v>
      </c>
      <c r="F38" s="13">
        <v>6.1680000000000001</v>
      </c>
      <c r="G38" s="13">
        <v>6.23</v>
      </c>
      <c r="H38" s="13">
        <v>6.29</v>
      </c>
      <c r="I38" s="13">
        <v>6.35</v>
      </c>
      <c r="J38" s="13">
        <v>6.4080000000000004</v>
      </c>
      <c r="K38" s="13">
        <v>6.4649999999999999</v>
      </c>
      <c r="L38" s="13">
        <v>6.5209999999999999</v>
      </c>
    </row>
    <row r="39" spans="1:12" x14ac:dyDescent="0.2">
      <c r="B39" s="22">
        <v>4</v>
      </c>
      <c r="C39" s="29">
        <v>6.5759999999999996</v>
      </c>
      <c r="D39" s="29">
        <v>6.6310000000000002</v>
      </c>
      <c r="E39" s="29">
        <v>6.6840000000000002</v>
      </c>
      <c r="F39" s="30">
        <v>6.7370000000000001</v>
      </c>
      <c r="G39" s="30">
        <v>6.7889999999999997</v>
      </c>
      <c r="H39" s="30">
        <v>6.64</v>
      </c>
      <c r="I39" s="30">
        <v>6.89</v>
      </c>
      <c r="J39" s="30">
        <v>6.94</v>
      </c>
      <c r="K39" s="30">
        <v>6.9889999999999999</v>
      </c>
      <c r="L39" s="30">
        <v>7.0369999999999999</v>
      </c>
    </row>
    <row r="42" spans="1:12" ht="15.75" x14ac:dyDescent="0.2">
      <c r="A42" s="9" t="s">
        <v>20</v>
      </c>
    </row>
    <row r="46" spans="1:12" x14ac:dyDescent="0.2">
      <c r="C46" s="14" t="s">
        <v>24</v>
      </c>
      <c r="D46" s="14" t="s">
        <v>25</v>
      </c>
    </row>
    <row r="47" spans="1:12" x14ac:dyDescent="0.2">
      <c r="B47" s="7" t="s">
        <v>22</v>
      </c>
      <c r="C47" s="16">
        <f>4/3*PI()*(4/2)^3</f>
        <v>33.510321638291124</v>
      </c>
      <c r="D47" s="8">
        <f>C47*CONVERT(1,"in","cm")^3</f>
        <v>549.1357853472615</v>
      </c>
      <c r="F47" s="11" t="s">
        <v>35</v>
      </c>
    </row>
    <row r="48" spans="1:12" x14ac:dyDescent="0.2">
      <c r="B48" s="7" t="s">
        <v>23</v>
      </c>
      <c r="C48" s="15">
        <v>9</v>
      </c>
      <c r="D48" s="8">
        <f>CONVERT(C48,"lbm","g")</f>
        <v>4082.33133</v>
      </c>
    </row>
    <row r="50" spans="1:12" x14ac:dyDescent="0.2">
      <c r="C50" s="18" t="s">
        <v>26</v>
      </c>
      <c r="D50" s="19">
        <f>D48/D47</f>
        <v>7.4341017994637202</v>
      </c>
      <c r="E50" s="20" t="s">
        <v>27</v>
      </c>
      <c r="F50" s="17" t="s">
        <v>33</v>
      </c>
    </row>
    <row r="52" spans="1:12" ht="15.75" x14ac:dyDescent="0.2">
      <c r="A52" s="9" t="s">
        <v>28</v>
      </c>
    </row>
    <row r="53" spans="1:12" ht="15.75" x14ac:dyDescent="0.2">
      <c r="A53" s="9"/>
    </row>
    <row r="54" spans="1:12" ht="15.75" x14ac:dyDescent="0.2">
      <c r="A54" s="9"/>
    </row>
    <row r="55" spans="1:12" ht="15.75" x14ac:dyDescent="0.2">
      <c r="A55" s="9"/>
    </row>
    <row r="57" spans="1:12" x14ac:dyDescent="0.2">
      <c r="B57" s="28" t="s">
        <v>19</v>
      </c>
      <c r="C57" s="24"/>
      <c r="D57" s="25"/>
      <c r="E57" s="25"/>
      <c r="F57" s="25"/>
      <c r="G57" s="25"/>
      <c r="H57" s="25"/>
      <c r="I57" s="25"/>
      <c r="J57" s="25"/>
      <c r="K57" s="25"/>
      <c r="L57" s="26"/>
    </row>
    <row r="58" spans="1:12" ht="13.5" thickBot="1" x14ac:dyDescent="0.25">
      <c r="B58" s="23" t="s">
        <v>29</v>
      </c>
      <c r="C58" s="42">
        <v>0</v>
      </c>
      <c r="D58" s="42">
        <v>1</v>
      </c>
      <c r="E58" s="42">
        <v>2</v>
      </c>
      <c r="F58" s="42">
        <v>3</v>
      </c>
      <c r="G58" s="42">
        <v>4</v>
      </c>
      <c r="H58" s="42">
        <v>5</v>
      </c>
      <c r="I58" s="42">
        <v>6</v>
      </c>
      <c r="J58" s="42">
        <v>7</v>
      </c>
      <c r="K58" s="42">
        <v>8</v>
      </c>
      <c r="L58" s="42">
        <v>9</v>
      </c>
    </row>
    <row r="59" spans="1:12" ht="13.5" thickTop="1" x14ac:dyDescent="0.2">
      <c r="B59" s="21">
        <v>0</v>
      </c>
      <c r="C59" s="12">
        <f t="shared" ref="C59:L63" si="0">((10*$B59+C$58)*454/(4/3*PI()*_rho))^(1/3)*2/CONVERT(1,"in","cm")</f>
        <v>0</v>
      </c>
      <c r="D59" s="12">
        <f t="shared" si="0"/>
        <v>1.9235753021067903</v>
      </c>
      <c r="E59" s="12">
        <f t="shared" si="0"/>
        <v>2.423553014182235</v>
      </c>
      <c r="F59" s="13">
        <f t="shared" si="0"/>
        <v>2.7742756529174613</v>
      </c>
      <c r="G59" s="13">
        <f t="shared" si="0"/>
        <v>3.0534854581043658</v>
      </c>
      <c r="H59" s="13">
        <f t="shared" si="0"/>
        <v>3.289267498223972</v>
      </c>
      <c r="I59" s="13">
        <f t="shared" si="0"/>
        <v>3.4953682933215533</v>
      </c>
      <c r="J59" s="13">
        <f t="shared" si="0"/>
        <v>3.6796671778108978</v>
      </c>
      <c r="K59" s="13">
        <f t="shared" si="0"/>
        <v>3.8471506042135806</v>
      </c>
      <c r="L59" s="13">
        <f t="shared" si="0"/>
        <v>4.0011978683345131</v>
      </c>
    </row>
    <row r="60" spans="1:12" x14ac:dyDescent="0.2">
      <c r="B60" s="21">
        <v>1</v>
      </c>
      <c r="C60" s="12">
        <f t="shared" si="0"/>
        <v>4.1442173597474294</v>
      </c>
      <c r="D60" s="12">
        <f t="shared" si="0"/>
        <v>4.2779931745963573</v>
      </c>
      <c r="E60" s="12">
        <f t="shared" si="0"/>
        <v>4.4038880898909412</v>
      </c>
      <c r="F60" s="13">
        <f t="shared" si="0"/>
        <v>4.5229693322866318</v>
      </c>
      <c r="G60" s="13">
        <f t="shared" si="0"/>
        <v>4.6360901339312113</v>
      </c>
      <c r="H60" s="13">
        <f t="shared" si="0"/>
        <v>4.7439446359396484</v>
      </c>
      <c r="I60" s="13">
        <f t="shared" si="0"/>
        <v>4.8471060283644709</v>
      </c>
      <c r="J60" s="13">
        <f t="shared" si="0"/>
        <v>4.9460537625520429</v>
      </c>
      <c r="K60" s="13">
        <f t="shared" si="0"/>
        <v>5.0411934191091481</v>
      </c>
      <c r="L60" s="13">
        <f t="shared" si="0"/>
        <v>5.1328715075825713</v>
      </c>
    </row>
    <row r="61" spans="1:12" x14ac:dyDescent="0.2">
      <c r="B61" s="21">
        <v>2</v>
      </c>
      <c r="C61" s="12">
        <f t="shared" si="0"/>
        <v>5.2213866868855412</v>
      </c>
      <c r="D61" s="12">
        <f t="shared" si="0"/>
        <v>5.3069984060720419</v>
      </c>
      <c r="E61" s="12">
        <f t="shared" si="0"/>
        <v>5.3899336519805443</v>
      </c>
      <c r="F61" s="13">
        <f t="shared" si="0"/>
        <v>5.4703922849194999</v>
      </c>
      <c r="G61" s="13">
        <f t="shared" si="0"/>
        <v>5.5485513058349216</v>
      </c>
      <c r="H61" s="13">
        <f t="shared" si="0"/>
        <v>5.6245683041484273</v>
      </c>
      <c r="I61" s="13">
        <f t="shared" si="0"/>
        <v>5.6985842697768847</v>
      </c>
      <c r="J61" s="13">
        <f t="shared" si="0"/>
        <v>5.7707259063203704</v>
      </c>
      <c r="K61" s="13">
        <f t="shared" si="0"/>
        <v>5.8411075489498758</v>
      </c>
      <c r="L61" s="13">
        <f t="shared" si="0"/>
        <v>5.9098327661364269</v>
      </c>
    </row>
    <row r="62" spans="1:12" x14ac:dyDescent="0.2">
      <c r="B62" s="21">
        <v>3</v>
      </c>
      <c r="C62" s="12">
        <f t="shared" si="0"/>
        <v>5.97699570635623</v>
      </c>
      <c r="D62" s="12">
        <f t="shared" si="0"/>
        <v>6.0426822374561979</v>
      </c>
      <c r="E62" s="12">
        <f t="shared" si="0"/>
        <v>6.1069709162087307</v>
      </c>
      <c r="F62" s="13">
        <f t="shared" si="0"/>
        <v>6.1699338178396221</v>
      </c>
      <c r="G62" s="13">
        <f t="shared" si="0"/>
        <v>6.2316372493510572</v>
      </c>
      <c r="H62" s="13">
        <f t="shared" si="0"/>
        <v>6.292142365832361</v>
      </c>
      <c r="I62" s="13">
        <f t="shared" si="0"/>
        <v>6.3515057053271233</v>
      </c>
      <c r="J62" s="13">
        <f t="shared" si="0"/>
        <v>6.4097796549667123</v>
      </c>
      <c r="K62" s="13">
        <f t="shared" si="0"/>
        <v>6.4670128588089124</v>
      </c>
      <c r="L62" s="13">
        <f t="shared" si="0"/>
        <v>6.5232505760039778</v>
      </c>
    </row>
    <row r="63" spans="1:12" x14ac:dyDescent="0.2">
      <c r="B63" s="22">
        <v>4</v>
      </c>
      <c r="C63" s="29">
        <f t="shared" si="0"/>
        <v>6.5785349964479423</v>
      </c>
      <c r="D63" s="29">
        <f t="shared" si="0"/>
        <v>6.6329055198990519</v>
      </c>
      <c r="E63" s="29">
        <f t="shared" si="0"/>
        <v>6.6863990035687051</v>
      </c>
      <c r="F63" s="30">
        <f t="shared" si="0"/>
        <v>6.7390499824087362</v>
      </c>
      <c r="G63" s="30">
        <f t="shared" si="0"/>
        <v>6.7908908656670359</v>
      </c>
      <c r="H63" s="30">
        <f t="shared" si="0"/>
        <v>6.8419521127460925</v>
      </c>
      <c r="I63" s="30">
        <f t="shared" si="0"/>
        <v>6.8922623909525891</v>
      </c>
      <c r="J63" s="30">
        <f t="shared" si="0"/>
        <v>6.9418487173536505</v>
      </c>
      <c r="K63" s="30">
        <f t="shared" si="0"/>
        <v>6.9907365866431039</v>
      </c>
      <c r="L63" s="30">
        <f t="shared" si="0"/>
        <v>7.0389500866585406</v>
      </c>
    </row>
    <row r="65" spans="1:5" ht="15.75" x14ac:dyDescent="0.2">
      <c r="A65" s="9" t="s">
        <v>30</v>
      </c>
    </row>
    <row r="67" spans="1:5" ht="39" thickBot="1" x14ac:dyDescent="0.25">
      <c r="B67" s="36" t="s">
        <v>5</v>
      </c>
      <c r="C67" s="36" t="s">
        <v>6</v>
      </c>
      <c r="D67" s="36" t="s">
        <v>31</v>
      </c>
      <c r="E67" s="36" t="s">
        <v>32</v>
      </c>
    </row>
    <row r="68" spans="1:5" ht="13.5" thickTop="1" x14ac:dyDescent="0.2">
      <c r="B68" s="32">
        <v>2</v>
      </c>
      <c r="C68" s="33">
        <v>6.04</v>
      </c>
      <c r="D68" s="33">
        <f t="shared" ref="D68:D76" si="1">CONVERT(INDEX($C$59:$L$63,QUOTIENT(B68,10)+1,MOD(B68,10)+1),"in","cm")</f>
        <v>6.155824656022876</v>
      </c>
      <c r="E68" s="34">
        <f t="shared" ref="E68:E76" si="2">(C68-D68)/D68</f>
        <v>-1.8815457309940234E-2</v>
      </c>
    </row>
    <row r="69" spans="1:5" x14ac:dyDescent="0.2">
      <c r="B69" s="32">
        <v>3</v>
      </c>
      <c r="C69" s="33">
        <v>6.91</v>
      </c>
      <c r="D69" s="33">
        <f t="shared" si="1"/>
        <v>7.0466601584103516</v>
      </c>
      <c r="E69" s="34">
        <f t="shared" si="2"/>
        <v>-1.9393607090196403E-2</v>
      </c>
    </row>
    <row r="70" spans="1:5" x14ac:dyDescent="0.2">
      <c r="B70" s="32">
        <v>4</v>
      </c>
      <c r="C70" s="33">
        <v>7.6</v>
      </c>
      <c r="D70" s="33">
        <f t="shared" si="1"/>
        <v>7.7558530635850902</v>
      </c>
      <c r="E70" s="34">
        <f t="shared" si="2"/>
        <v>-2.0094896371470005E-2</v>
      </c>
    </row>
    <row r="71" spans="1:5" x14ac:dyDescent="0.2">
      <c r="B71" s="32">
        <v>6</v>
      </c>
      <c r="C71" s="33">
        <v>8.7100000000000009</v>
      </c>
      <c r="D71" s="33">
        <f t="shared" si="1"/>
        <v>8.8782354650367452</v>
      </c>
      <c r="E71" s="34">
        <f t="shared" si="2"/>
        <v>-1.894920062655131E-2</v>
      </c>
    </row>
    <row r="72" spans="1:5" x14ac:dyDescent="0.2">
      <c r="B72" s="32">
        <v>9</v>
      </c>
      <c r="C72" s="33">
        <v>10</v>
      </c>
      <c r="D72" s="33">
        <f t="shared" si="1"/>
        <v>10.163042585569663</v>
      </c>
      <c r="E72" s="34">
        <f t="shared" si="2"/>
        <v>-1.6042694320809438E-2</v>
      </c>
    </row>
    <row r="73" spans="1:5" x14ac:dyDescent="0.2">
      <c r="B73" s="32">
        <v>12</v>
      </c>
      <c r="C73" s="33">
        <v>10.97</v>
      </c>
      <c r="D73" s="33">
        <f t="shared" si="1"/>
        <v>11.18587574832299</v>
      </c>
      <c r="E73" s="34">
        <f t="shared" si="2"/>
        <v>-1.9298958184418808E-2</v>
      </c>
    </row>
    <row r="74" spans="1:5" x14ac:dyDescent="0.2">
      <c r="B74" s="32">
        <v>18</v>
      </c>
      <c r="C74" s="33">
        <v>12.56</v>
      </c>
      <c r="D74" s="33">
        <f t="shared" si="1"/>
        <v>12.804631284537237</v>
      </c>
      <c r="E74" s="34">
        <f t="shared" si="2"/>
        <v>-1.9104906584280261E-2</v>
      </c>
    </row>
    <row r="75" spans="1:5" x14ac:dyDescent="0.2">
      <c r="B75" s="32">
        <v>24</v>
      </c>
      <c r="C75" s="33">
        <v>13.82</v>
      </c>
      <c r="D75" s="33">
        <f t="shared" si="1"/>
        <v>14.093320316820702</v>
      </c>
      <c r="E75" s="34">
        <f t="shared" si="2"/>
        <v>-1.9393607090196281E-2</v>
      </c>
    </row>
    <row r="76" spans="1:5" x14ac:dyDescent="0.2">
      <c r="B76" s="37">
        <v>32</v>
      </c>
      <c r="C76" s="38">
        <v>15.21</v>
      </c>
      <c r="D76" s="38">
        <f t="shared" si="1"/>
        <v>15.511706127170177</v>
      </c>
      <c r="E76" s="39">
        <f t="shared" si="2"/>
        <v>-1.9450221961187751E-2</v>
      </c>
    </row>
    <row r="77" spans="1:5" x14ac:dyDescent="0.2">
      <c r="E77" s="35">
        <f t="array" ref="E77">MAX(ABS(E68:E76))</f>
        <v>2.0094896371470005E-2</v>
      </c>
    </row>
    <row r="79" spans="1:5" x14ac:dyDescent="0.2">
      <c r="E79" s="31" t="s">
        <v>34</v>
      </c>
    </row>
    <row r="81" spans="1:12" ht="15.75" x14ac:dyDescent="0.2">
      <c r="A81" s="9" t="s">
        <v>36</v>
      </c>
    </row>
    <row r="83" spans="1:12" x14ac:dyDescent="0.2">
      <c r="B83" s="7" t="s">
        <v>39</v>
      </c>
    </row>
    <row r="85" spans="1:12" x14ac:dyDescent="0.2">
      <c r="B85" s="28" t="s">
        <v>38</v>
      </c>
      <c r="C85" s="24"/>
      <c r="D85" s="25"/>
      <c r="E85" s="25"/>
      <c r="F85" s="25"/>
      <c r="G85" s="25"/>
      <c r="H85" s="25"/>
      <c r="I85" s="25"/>
      <c r="J85" s="25"/>
      <c r="K85" s="25"/>
      <c r="L85" s="26"/>
    </row>
    <row r="86" spans="1:12" ht="13.5" thickBot="1" x14ac:dyDescent="0.25">
      <c r="B86" s="23" t="s">
        <v>29</v>
      </c>
      <c r="C86" s="42">
        <v>0</v>
      </c>
      <c r="D86" s="42">
        <v>1</v>
      </c>
      <c r="E86" s="42">
        <v>2</v>
      </c>
      <c r="F86" s="42">
        <v>3</v>
      </c>
      <c r="G86" s="42">
        <v>4</v>
      </c>
      <c r="H86" s="42">
        <v>5</v>
      </c>
      <c r="I86" s="42">
        <v>6</v>
      </c>
      <c r="J86" s="42">
        <v>7</v>
      </c>
      <c r="K86" s="42">
        <v>8</v>
      </c>
      <c r="L86" s="42">
        <v>9</v>
      </c>
    </row>
    <row r="87" spans="1:12" ht="13.5" thickTop="1" x14ac:dyDescent="0.2">
      <c r="B87" s="21">
        <v>0</v>
      </c>
      <c r="C87" s="12">
        <v>0</v>
      </c>
      <c r="D87" s="12">
        <v>2.0190000000000001</v>
      </c>
      <c r="E87" s="12">
        <v>2.544</v>
      </c>
      <c r="F87" s="13">
        <v>2.9129999999999998</v>
      </c>
      <c r="G87" s="13">
        <v>3.2010000000000001</v>
      </c>
      <c r="H87" s="13">
        <v>3.4540000000000002</v>
      </c>
      <c r="I87" s="13">
        <v>3.6680000000000001</v>
      </c>
      <c r="J87" s="13">
        <v>3.8610000000000002</v>
      </c>
      <c r="K87" s="13">
        <v>4.0380000000000003</v>
      </c>
      <c r="L87" s="13">
        <v>4.2</v>
      </c>
    </row>
    <row r="88" spans="1:12" x14ac:dyDescent="0.2">
      <c r="B88" s="21">
        <v>1</v>
      </c>
      <c r="C88" s="12">
        <v>4.3490000000000002</v>
      </c>
      <c r="D88" s="12">
        <v>4.49</v>
      </c>
      <c r="E88" s="12">
        <v>4.6230000000000002</v>
      </c>
      <c r="F88" s="13">
        <v>4.7480000000000002</v>
      </c>
      <c r="G88" s="13">
        <v>4.8659999999999997</v>
      </c>
      <c r="H88" s="13">
        <v>4.9809999999999999</v>
      </c>
      <c r="I88" s="13">
        <v>5.0880000000000001</v>
      </c>
      <c r="J88" s="13">
        <v>5.1920000000000002</v>
      </c>
      <c r="K88" s="13">
        <v>5.2919999999999998</v>
      </c>
      <c r="L88" s="13">
        <v>5.3860000000000001</v>
      </c>
    </row>
    <row r="89" spans="1:12" x14ac:dyDescent="0.2">
      <c r="B89" s="21">
        <v>2</v>
      </c>
      <c r="C89" s="12">
        <v>5.48</v>
      </c>
      <c r="D89" s="12">
        <v>5.5780000000000003</v>
      </c>
      <c r="E89" s="12">
        <v>5.6609999999999996</v>
      </c>
      <c r="F89" s="13">
        <v>5.742</v>
      </c>
      <c r="G89" s="13">
        <v>5.8239999999999998</v>
      </c>
      <c r="H89" s="13">
        <v>5.8929999999999998</v>
      </c>
      <c r="I89" s="13">
        <v>5.9820000000000002</v>
      </c>
      <c r="J89" s="13">
        <v>6.0570000000000004</v>
      </c>
      <c r="K89" s="13">
        <v>6.1289999999999996</v>
      </c>
      <c r="L89" s="13">
        <v>6.2030000000000003</v>
      </c>
    </row>
    <row r="90" spans="1:12" x14ac:dyDescent="0.2">
      <c r="B90" s="21">
        <v>3</v>
      </c>
      <c r="C90" s="12">
        <v>6.2729999999999997</v>
      </c>
      <c r="D90" s="12">
        <v>6.343</v>
      </c>
      <c r="E90" s="12">
        <v>6.41</v>
      </c>
      <c r="F90" s="13">
        <v>6.4749999999999996</v>
      </c>
      <c r="G90" s="13">
        <v>6.5410000000000004</v>
      </c>
      <c r="H90" s="13">
        <v>6.6040000000000001</v>
      </c>
      <c r="I90" s="13">
        <v>6.6660000000000004</v>
      </c>
      <c r="J90" s="13">
        <v>6.7069999999999999</v>
      </c>
      <c r="K90" s="13">
        <v>6.7880000000000003</v>
      </c>
      <c r="L90" s="13">
        <v>6.8460000000000001</v>
      </c>
    </row>
    <row r="91" spans="1:12" x14ac:dyDescent="0.2">
      <c r="B91" s="22">
        <v>4</v>
      </c>
      <c r="C91" s="29">
        <v>6.9039999999999999</v>
      </c>
      <c r="D91" s="29">
        <v>6.9619999999999997</v>
      </c>
      <c r="E91" s="29">
        <v>7.0179999999999998</v>
      </c>
      <c r="F91" s="30">
        <v>7.0759999999999996</v>
      </c>
      <c r="G91" s="30">
        <v>7.1280000000000001</v>
      </c>
      <c r="H91" s="30">
        <v>7.1820000000000004</v>
      </c>
      <c r="I91" s="30">
        <v>7.234</v>
      </c>
      <c r="J91" s="30">
        <v>7.2869999999999999</v>
      </c>
      <c r="K91" s="30">
        <v>7.3380000000000001</v>
      </c>
      <c r="L91" s="30">
        <v>7.383</v>
      </c>
    </row>
    <row r="94" spans="1:12" x14ac:dyDescent="0.2">
      <c r="B94" s="7" t="s">
        <v>40</v>
      </c>
      <c r="E94" s="31" t="s">
        <v>41</v>
      </c>
    </row>
    <row r="96" spans="1:12" x14ac:dyDescent="0.2">
      <c r="B96" s="28" t="str">
        <f>B85</f>
        <v>Shot Cal. (in)</v>
      </c>
      <c r="C96" s="24"/>
      <c r="D96" s="25"/>
      <c r="E96" s="25"/>
      <c r="F96" s="25"/>
      <c r="G96" s="25"/>
      <c r="H96" s="25"/>
      <c r="I96" s="25"/>
      <c r="J96" s="25"/>
      <c r="K96" s="25"/>
      <c r="L96" s="26"/>
    </row>
    <row r="97" spans="1:13" ht="13.5" thickBot="1" x14ac:dyDescent="0.25">
      <c r="B97" s="23" t="str">
        <f t="shared" ref="B97:L97" si="3">B58</f>
        <v>Weight (tens digit)</v>
      </c>
      <c r="C97" s="42">
        <f t="shared" si="3"/>
        <v>0</v>
      </c>
      <c r="D97" s="42">
        <f t="shared" si="3"/>
        <v>1</v>
      </c>
      <c r="E97" s="42">
        <f t="shared" si="3"/>
        <v>2</v>
      </c>
      <c r="F97" s="42">
        <f t="shared" si="3"/>
        <v>3</v>
      </c>
      <c r="G97" s="42">
        <f t="shared" si="3"/>
        <v>4</v>
      </c>
      <c r="H97" s="42">
        <f t="shared" si="3"/>
        <v>5</v>
      </c>
      <c r="I97" s="42">
        <f t="shared" si="3"/>
        <v>6</v>
      </c>
      <c r="J97" s="42">
        <f t="shared" si="3"/>
        <v>7</v>
      </c>
      <c r="K97" s="42">
        <f t="shared" si="3"/>
        <v>8</v>
      </c>
      <c r="L97" s="42">
        <f t="shared" si="3"/>
        <v>9</v>
      </c>
    </row>
    <row r="98" spans="1:13" ht="13.5" thickTop="1" x14ac:dyDescent="0.2">
      <c r="B98" s="21">
        <f>B59</f>
        <v>0</v>
      </c>
      <c r="C98" s="12">
        <f t="shared" ref="C98:L98" si="4">C59*1.05</f>
        <v>0</v>
      </c>
      <c r="D98" s="12">
        <f t="shared" si="4"/>
        <v>2.0197540672121299</v>
      </c>
      <c r="E98" s="12">
        <f t="shared" si="4"/>
        <v>2.5447306648913468</v>
      </c>
      <c r="F98" s="13">
        <f t="shared" si="4"/>
        <v>2.9129894355633343</v>
      </c>
      <c r="G98" s="13">
        <f t="shared" si="4"/>
        <v>3.2061597310095844</v>
      </c>
      <c r="H98" s="13">
        <f t="shared" si="4"/>
        <v>3.4537308731351706</v>
      </c>
      <c r="I98" s="13">
        <f t="shared" si="4"/>
        <v>3.670136707987631</v>
      </c>
      <c r="J98" s="13">
        <f t="shared" si="4"/>
        <v>3.8636505367014427</v>
      </c>
      <c r="K98" s="13">
        <f t="shared" si="4"/>
        <v>4.0395081344242598</v>
      </c>
      <c r="L98" s="13">
        <f t="shared" si="4"/>
        <v>4.201257761751239</v>
      </c>
    </row>
    <row r="99" spans="1:13" x14ac:dyDescent="0.2">
      <c r="B99" s="21">
        <f>B60</f>
        <v>1</v>
      </c>
      <c r="C99" s="12">
        <f t="shared" ref="C99:L99" si="5">C60*1.05</f>
        <v>4.3514282277348011</v>
      </c>
      <c r="D99" s="12">
        <f t="shared" si="5"/>
        <v>4.4918928333261752</v>
      </c>
      <c r="E99" s="12">
        <f t="shared" si="5"/>
        <v>4.6240824943854886</v>
      </c>
      <c r="F99" s="13">
        <f t="shared" si="5"/>
        <v>4.7491177989009632</v>
      </c>
      <c r="G99" s="13">
        <f t="shared" si="5"/>
        <v>4.8678946406277719</v>
      </c>
      <c r="H99" s="13">
        <f t="shared" si="5"/>
        <v>4.981141867736631</v>
      </c>
      <c r="I99" s="13">
        <f t="shared" si="5"/>
        <v>5.0894613297826945</v>
      </c>
      <c r="J99" s="13">
        <f t="shared" si="5"/>
        <v>5.1933564506796452</v>
      </c>
      <c r="K99" s="13">
        <f t="shared" si="5"/>
        <v>5.2932530900646055</v>
      </c>
      <c r="L99" s="13">
        <f t="shared" si="5"/>
        <v>5.3895150829617</v>
      </c>
    </row>
    <row r="100" spans="1:13" x14ac:dyDescent="0.2">
      <c r="B100" s="21">
        <f>B61</f>
        <v>2</v>
      </c>
      <c r="C100" s="12">
        <f t="shared" ref="C100:L100" si="6">C61*1.05</f>
        <v>5.4824560212298188</v>
      </c>
      <c r="D100" s="12">
        <f t="shared" si="6"/>
        <v>5.5723483263756446</v>
      </c>
      <c r="E100" s="12">
        <f t="shared" si="6"/>
        <v>5.6594303345795716</v>
      </c>
      <c r="F100" s="13">
        <f t="shared" si="6"/>
        <v>5.7439118991654752</v>
      </c>
      <c r="G100" s="13">
        <f t="shared" si="6"/>
        <v>5.8259788711266678</v>
      </c>
      <c r="H100" s="13">
        <f t="shared" si="6"/>
        <v>5.9057967193558492</v>
      </c>
      <c r="I100" s="13">
        <f t="shared" si="6"/>
        <v>5.9835134832657291</v>
      </c>
      <c r="J100" s="13">
        <f t="shared" si="6"/>
        <v>6.0592622016363888</v>
      </c>
      <c r="K100" s="13">
        <f t="shared" si="6"/>
        <v>6.1331629263973699</v>
      </c>
      <c r="L100" s="13">
        <f t="shared" si="6"/>
        <v>6.2053244044432487</v>
      </c>
    </row>
    <row r="101" spans="1:13" x14ac:dyDescent="0.2">
      <c r="B101" s="21">
        <f>B62</f>
        <v>3</v>
      </c>
      <c r="C101" s="12">
        <f t="shared" ref="C101:L101" si="7">C62*1.05</f>
        <v>6.2758454916740414</v>
      </c>
      <c r="D101" s="12">
        <f t="shared" si="7"/>
        <v>6.3448163493290082</v>
      </c>
      <c r="E101" s="12">
        <f t="shared" si="7"/>
        <v>6.4123194620191679</v>
      </c>
      <c r="F101" s="13">
        <f t="shared" si="7"/>
        <v>6.4784305087316039</v>
      </c>
      <c r="G101" s="13">
        <f t="shared" si="7"/>
        <v>6.54321911181861</v>
      </c>
      <c r="H101" s="13">
        <f t="shared" si="7"/>
        <v>6.6067494841239789</v>
      </c>
      <c r="I101" s="13">
        <f t="shared" si="7"/>
        <v>6.6690809905934794</v>
      </c>
      <c r="J101" s="13">
        <f t="shared" si="7"/>
        <v>6.7302686377150485</v>
      </c>
      <c r="K101" s="13">
        <f t="shared" si="7"/>
        <v>6.7903635017493587</v>
      </c>
      <c r="L101" s="13">
        <f t="shared" si="7"/>
        <v>6.8494131048041771</v>
      </c>
    </row>
    <row r="102" spans="1:13" x14ac:dyDescent="0.2">
      <c r="B102" s="22">
        <f>B63</f>
        <v>4</v>
      </c>
      <c r="C102" s="29">
        <f t="shared" ref="C102:L102" si="8">C63*1.05</f>
        <v>6.9074617462703394</v>
      </c>
      <c r="D102" s="29">
        <f t="shared" si="8"/>
        <v>6.9645507958940049</v>
      </c>
      <c r="E102" s="29">
        <f t="shared" si="8"/>
        <v>7.0207189537471404</v>
      </c>
      <c r="F102" s="30">
        <f t="shared" si="8"/>
        <v>7.0760024815291729</v>
      </c>
      <c r="G102" s="30">
        <f t="shared" si="8"/>
        <v>7.1304354089503876</v>
      </c>
      <c r="H102" s="30">
        <f t="shared" si="8"/>
        <v>7.1840497183833971</v>
      </c>
      <c r="I102" s="30">
        <f t="shared" si="8"/>
        <v>7.2368755105002185</v>
      </c>
      <c r="J102" s="30">
        <f t="shared" si="8"/>
        <v>7.2889411532213337</v>
      </c>
      <c r="K102" s="30">
        <f t="shared" si="8"/>
        <v>7.3402734159752594</v>
      </c>
      <c r="L102" s="30">
        <f t="shared" si="8"/>
        <v>7.390897590991468</v>
      </c>
    </row>
    <row r="104" spans="1:13" ht="15.75" x14ac:dyDescent="0.2">
      <c r="A104" s="9" t="s">
        <v>42</v>
      </c>
    </row>
    <row r="105" spans="1:13" ht="15.75" x14ac:dyDescent="0.2">
      <c r="A105" s="9"/>
    </row>
    <row r="106" spans="1:13" ht="15.75" x14ac:dyDescent="0.2">
      <c r="A106" s="9"/>
      <c r="B106" s="45" t="s">
        <v>45</v>
      </c>
      <c r="C106" s="45"/>
      <c r="D106" s="45"/>
      <c r="E106" s="45"/>
      <c r="F106" s="45"/>
      <c r="G106" s="45"/>
      <c r="H106" s="45"/>
      <c r="I106" s="45"/>
      <c r="J106" s="45"/>
      <c r="K106" s="45"/>
      <c r="L106" s="45"/>
    </row>
    <row r="107" spans="1:13" ht="15.75" x14ac:dyDescent="0.2">
      <c r="A107" s="9"/>
      <c r="B107" s="45" t="s">
        <v>44</v>
      </c>
      <c r="C107" s="45"/>
      <c r="D107" s="45"/>
      <c r="E107" s="45"/>
      <c r="F107" s="45"/>
      <c r="G107" s="45"/>
      <c r="H107" s="45"/>
      <c r="I107" s="45"/>
      <c r="J107" s="45"/>
      <c r="K107" s="45"/>
      <c r="L107" s="45"/>
    </row>
    <row r="108" spans="1:13" ht="15.75" x14ac:dyDescent="0.2">
      <c r="A108" s="9"/>
    </row>
    <row r="109" spans="1:13" ht="15.75" x14ac:dyDescent="0.2">
      <c r="A109" s="9"/>
      <c r="C109" s="24"/>
      <c r="D109" s="25"/>
      <c r="E109" s="25"/>
      <c r="F109" s="25"/>
      <c r="G109" s="25"/>
      <c r="H109" s="25"/>
      <c r="I109" s="25"/>
      <c r="J109" s="25"/>
      <c r="K109" s="25"/>
      <c r="L109" s="26"/>
    </row>
    <row r="110" spans="1:13" ht="13.5" thickBot="1" x14ac:dyDescent="0.25">
      <c r="B110" s="23" t="s">
        <v>29</v>
      </c>
      <c r="C110" s="42">
        <v>0</v>
      </c>
      <c r="D110" s="42">
        <v>1</v>
      </c>
      <c r="E110" s="42">
        <v>2</v>
      </c>
      <c r="F110" s="42">
        <v>3</v>
      </c>
      <c r="G110" s="42">
        <v>4</v>
      </c>
      <c r="H110" s="42">
        <v>5</v>
      </c>
      <c r="I110" s="42">
        <v>6</v>
      </c>
      <c r="J110" s="42">
        <v>7</v>
      </c>
      <c r="K110" s="42">
        <v>8</v>
      </c>
      <c r="L110" s="42">
        <v>9</v>
      </c>
      <c r="M110" s="42" t="s">
        <v>12</v>
      </c>
    </row>
    <row r="111" spans="1:13" ht="13.5" thickTop="1" x14ac:dyDescent="0.2">
      <c r="B111" s="48">
        <f>$B$59</f>
        <v>0</v>
      </c>
      <c r="C111" s="12">
        <f>$C$59</f>
        <v>0</v>
      </c>
      <c r="D111" s="12">
        <f>$D$59</f>
        <v>1.9235753021067903</v>
      </c>
      <c r="E111" s="12">
        <f>$E$59</f>
        <v>2.423553014182235</v>
      </c>
      <c r="F111" s="12">
        <f>$F$59</f>
        <v>2.7742756529174613</v>
      </c>
      <c r="G111" s="12">
        <f>$G$59</f>
        <v>3.0534854581043658</v>
      </c>
      <c r="H111" s="12">
        <f>$H$59</f>
        <v>3.289267498223972</v>
      </c>
      <c r="I111" s="12">
        <f>$I$59</f>
        <v>3.4953682933215533</v>
      </c>
      <c r="J111" s="12">
        <f>$J$59</f>
        <v>3.6796671778108978</v>
      </c>
      <c r="K111" s="12">
        <f>$K$59</f>
        <v>3.8471506042135806</v>
      </c>
      <c r="L111" s="12">
        <f>$L$59</f>
        <v>4.0011978683345131</v>
      </c>
      <c r="M111" s="46" t="s">
        <v>10</v>
      </c>
    </row>
    <row r="112" spans="1:13" x14ac:dyDescent="0.2">
      <c r="B112" s="48">
        <f>$B$87</f>
        <v>0</v>
      </c>
      <c r="C112" s="12">
        <f>$C$98</f>
        <v>0</v>
      </c>
      <c r="D112" s="12">
        <f>$D$98</f>
        <v>2.0197540672121299</v>
      </c>
      <c r="E112" s="12">
        <f>$E$98</f>
        <v>2.5447306648913468</v>
      </c>
      <c r="F112" s="12">
        <f>$F$98</f>
        <v>2.9129894355633343</v>
      </c>
      <c r="G112" s="12">
        <f>$G$98</f>
        <v>3.2061597310095844</v>
      </c>
      <c r="H112" s="12">
        <f>$H$98</f>
        <v>3.4537308731351706</v>
      </c>
      <c r="I112" s="12">
        <f>$I$98</f>
        <v>3.670136707987631</v>
      </c>
      <c r="J112" s="12">
        <f>$J$98</f>
        <v>3.8636505367014427</v>
      </c>
      <c r="K112" s="12">
        <f>$K$98</f>
        <v>4.0395081344242598</v>
      </c>
      <c r="L112" s="12">
        <f>$L$98</f>
        <v>4.201257761751239</v>
      </c>
      <c r="M112" s="46" t="s">
        <v>43</v>
      </c>
    </row>
    <row r="113" spans="1:13" x14ac:dyDescent="0.2">
      <c r="B113" s="48">
        <f>$B$60</f>
        <v>1</v>
      </c>
      <c r="C113" s="12">
        <f>$C$60</f>
        <v>4.1442173597474294</v>
      </c>
      <c r="D113" s="12">
        <f>$D$60</f>
        <v>4.2779931745963573</v>
      </c>
      <c r="E113" s="12">
        <f>$E$60</f>
        <v>4.4038880898909412</v>
      </c>
      <c r="F113" s="12">
        <f>$F$60</f>
        <v>4.5229693322866318</v>
      </c>
      <c r="G113" s="12">
        <f>$G$60</f>
        <v>4.6360901339312113</v>
      </c>
      <c r="H113" s="12">
        <f>$H$60</f>
        <v>4.7439446359396484</v>
      </c>
      <c r="I113" s="12">
        <f>$I$60</f>
        <v>4.8471060283644709</v>
      </c>
      <c r="J113" s="12">
        <f>$J$60</f>
        <v>4.9460537625520429</v>
      </c>
      <c r="K113" s="12">
        <f>$K$60</f>
        <v>5.0411934191091481</v>
      </c>
      <c r="L113" s="12">
        <f>$L$60</f>
        <v>5.1328715075825713</v>
      </c>
      <c r="M113" s="46" t="s">
        <v>10</v>
      </c>
    </row>
    <row r="114" spans="1:13" x14ac:dyDescent="0.2">
      <c r="B114" s="48">
        <f>$B$88</f>
        <v>1</v>
      </c>
      <c r="C114" s="12">
        <f>$C$99</f>
        <v>4.3514282277348011</v>
      </c>
      <c r="D114" s="12">
        <f>$D$99</f>
        <v>4.4918928333261752</v>
      </c>
      <c r="E114" s="12">
        <f>$E$99</f>
        <v>4.6240824943854886</v>
      </c>
      <c r="F114" s="12">
        <f>$F$99</f>
        <v>4.7491177989009632</v>
      </c>
      <c r="G114" s="12">
        <f>$G$99</f>
        <v>4.8678946406277719</v>
      </c>
      <c r="H114" s="12">
        <f>$H$99</f>
        <v>4.981141867736631</v>
      </c>
      <c r="I114" s="12">
        <f>$I$99</f>
        <v>5.0894613297826945</v>
      </c>
      <c r="J114" s="12">
        <f>$J$99</f>
        <v>5.1933564506796452</v>
      </c>
      <c r="K114" s="12">
        <f>$K$99</f>
        <v>5.2932530900646055</v>
      </c>
      <c r="L114" s="12">
        <f>$L$99</f>
        <v>5.3895150829617</v>
      </c>
      <c r="M114" s="46" t="s">
        <v>43</v>
      </c>
    </row>
    <row r="115" spans="1:13" x14ac:dyDescent="0.2">
      <c r="B115" s="48">
        <f>$B$61</f>
        <v>2</v>
      </c>
      <c r="C115" s="12">
        <f>$C$61</f>
        <v>5.2213866868855412</v>
      </c>
      <c r="D115" s="12">
        <f>$D$61</f>
        <v>5.3069984060720419</v>
      </c>
      <c r="E115" s="12">
        <f>$E$61</f>
        <v>5.3899336519805443</v>
      </c>
      <c r="F115" s="12">
        <f>$F$61</f>
        <v>5.4703922849194999</v>
      </c>
      <c r="G115" s="12">
        <f>$G$61</f>
        <v>5.5485513058349216</v>
      </c>
      <c r="H115" s="12">
        <f>$H$61</f>
        <v>5.6245683041484273</v>
      </c>
      <c r="I115" s="12">
        <f>$I$61</f>
        <v>5.6985842697768847</v>
      </c>
      <c r="J115" s="12">
        <f>$J$61</f>
        <v>5.7707259063203704</v>
      </c>
      <c r="K115" s="12">
        <f>$K$61</f>
        <v>5.8411075489498758</v>
      </c>
      <c r="L115" s="12">
        <f>$L$61</f>
        <v>5.9098327661364269</v>
      </c>
      <c r="M115" s="46" t="s">
        <v>10</v>
      </c>
    </row>
    <row r="116" spans="1:13" x14ac:dyDescent="0.2">
      <c r="B116" s="48">
        <f>$B$89</f>
        <v>2</v>
      </c>
      <c r="C116" s="12">
        <f>$C$100</f>
        <v>5.4824560212298188</v>
      </c>
      <c r="D116" s="12">
        <f>$D$100</f>
        <v>5.5723483263756446</v>
      </c>
      <c r="E116" s="12">
        <f>$E$100</f>
        <v>5.6594303345795716</v>
      </c>
      <c r="F116" s="12">
        <f>$F$100</f>
        <v>5.7439118991654752</v>
      </c>
      <c r="G116" s="12">
        <f>$G$100</f>
        <v>5.8259788711266678</v>
      </c>
      <c r="H116" s="12">
        <f>$H$100</f>
        <v>5.9057967193558492</v>
      </c>
      <c r="I116" s="12">
        <f>$I$100</f>
        <v>5.9835134832657291</v>
      </c>
      <c r="J116" s="12">
        <f>$J$100</f>
        <v>6.0592622016363888</v>
      </c>
      <c r="K116" s="12">
        <f>$K$100</f>
        <v>6.1331629263973699</v>
      </c>
      <c r="L116" s="12">
        <f>$L$100</f>
        <v>6.2053244044432487</v>
      </c>
      <c r="M116" s="46" t="s">
        <v>43</v>
      </c>
    </row>
    <row r="117" spans="1:13" x14ac:dyDescent="0.2">
      <c r="B117" s="48">
        <f>$B$62</f>
        <v>3</v>
      </c>
      <c r="C117" s="12">
        <f>$C$62</f>
        <v>5.97699570635623</v>
      </c>
      <c r="D117" s="12">
        <f>$D$62</f>
        <v>6.0426822374561979</v>
      </c>
      <c r="E117" s="12">
        <f>$E$62</f>
        <v>6.1069709162087307</v>
      </c>
      <c r="F117" s="12">
        <f>$F$62</f>
        <v>6.1699338178396221</v>
      </c>
      <c r="G117" s="12">
        <f>$G$62</f>
        <v>6.2316372493510572</v>
      </c>
      <c r="H117" s="12">
        <f>$H$62</f>
        <v>6.292142365832361</v>
      </c>
      <c r="I117" s="12">
        <f>$I$62</f>
        <v>6.3515057053271233</v>
      </c>
      <c r="J117" s="12">
        <f>$J$62</f>
        <v>6.4097796549667123</v>
      </c>
      <c r="K117" s="12">
        <f>$K$62</f>
        <v>6.4670128588089124</v>
      </c>
      <c r="L117" s="12">
        <f>$L$62</f>
        <v>6.5232505760039778</v>
      </c>
      <c r="M117" s="46" t="s">
        <v>10</v>
      </c>
    </row>
    <row r="118" spans="1:13" x14ac:dyDescent="0.2">
      <c r="B118" s="48">
        <f>$B$90</f>
        <v>3</v>
      </c>
      <c r="C118" s="12">
        <f>$C$101</f>
        <v>6.2758454916740414</v>
      </c>
      <c r="D118" s="12">
        <f>$D$101</f>
        <v>6.3448163493290082</v>
      </c>
      <c r="E118" s="12">
        <f>$E$101</f>
        <v>6.4123194620191679</v>
      </c>
      <c r="F118" s="12">
        <f>$F$101</f>
        <v>6.4784305087316039</v>
      </c>
      <c r="G118" s="12">
        <f>$G$101</f>
        <v>6.54321911181861</v>
      </c>
      <c r="H118" s="12">
        <f>$H$101</f>
        <v>6.6067494841239789</v>
      </c>
      <c r="I118" s="12">
        <f>$I$101</f>
        <v>6.6690809905934794</v>
      </c>
      <c r="J118" s="12">
        <f>$J$101</f>
        <v>6.7302686377150485</v>
      </c>
      <c r="K118" s="12">
        <f>$K$101</f>
        <v>6.7903635017493587</v>
      </c>
      <c r="L118" s="12">
        <f>$L$101</f>
        <v>6.8494131048041771</v>
      </c>
      <c r="M118" s="46" t="s">
        <v>43</v>
      </c>
    </row>
    <row r="119" spans="1:13" x14ac:dyDescent="0.2">
      <c r="B119" s="48">
        <f>$B$63</f>
        <v>4</v>
      </c>
      <c r="C119" s="12">
        <f>$C$63</f>
        <v>6.5785349964479423</v>
      </c>
      <c r="D119" s="12">
        <f>$D$63</f>
        <v>6.6329055198990519</v>
      </c>
      <c r="E119" s="12">
        <f>$E$63</f>
        <v>6.6863990035687051</v>
      </c>
      <c r="F119" s="12">
        <f>$F$63</f>
        <v>6.7390499824087362</v>
      </c>
      <c r="G119" s="12">
        <f>$G$63</f>
        <v>6.7908908656670359</v>
      </c>
      <c r="H119" s="12">
        <f>$H$63</f>
        <v>6.8419521127460925</v>
      </c>
      <c r="I119" s="12">
        <f>$I$63</f>
        <v>6.8922623909525891</v>
      </c>
      <c r="J119" s="12">
        <f>$J$63</f>
        <v>6.9418487173536505</v>
      </c>
      <c r="K119" s="12">
        <f>$K$63</f>
        <v>6.9907365866431039</v>
      </c>
      <c r="L119" s="12">
        <f>$L$63</f>
        <v>7.0389500866585406</v>
      </c>
      <c r="M119" s="46" t="s">
        <v>10</v>
      </c>
    </row>
    <row r="120" spans="1:13" x14ac:dyDescent="0.2">
      <c r="B120" s="49">
        <f>$B$91</f>
        <v>4</v>
      </c>
      <c r="C120" s="29">
        <f>$C$102</f>
        <v>6.9074617462703394</v>
      </c>
      <c r="D120" s="29">
        <f>$D$102</f>
        <v>6.9645507958940049</v>
      </c>
      <c r="E120" s="29">
        <f>$E$102</f>
        <v>7.0207189537471404</v>
      </c>
      <c r="F120" s="29">
        <f>$F$102</f>
        <v>7.0760024815291729</v>
      </c>
      <c r="G120" s="29">
        <f>$G$102</f>
        <v>7.1304354089503876</v>
      </c>
      <c r="H120" s="29">
        <f>$H$102</f>
        <v>7.1840497183833971</v>
      </c>
      <c r="I120" s="29">
        <f>$I$102</f>
        <v>7.2368755105002185</v>
      </c>
      <c r="J120" s="29">
        <f>$J$102</f>
        <v>7.2889411532213337</v>
      </c>
      <c r="K120" s="29">
        <f>$K$102</f>
        <v>7.3402734159752594</v>
      </c>
      <c r="L120" s="29">
        <f>$L$102</f>
        <v>7.390897590991468</v>
      </c>
      <c r="M120" s="47" t="s">
        <v>43</v>
      </c>
    </row>
    <row r="122" spans="1:13" ht="15.75" x14ac:dyDescent="0.2">
      <c r="A122" s="9" t="s">
        <v>46</v>
      </c>
    </row>
    <row r="124" spans="1:13" x14ac:dyDescent="0.2">
      <c r="B124" s="27" t="s">
        <v>13</v>
      </c>
      <c r="C124" s="27" t="s">
        <v>11</v>
      </c>
      <c r="D124" s="27" t="s">
        <v>73</v>
      </c>
      <c r="E124" s="27" t="s">
        <v>72</v>
      </c>
    </row>
    <row r="125" spans="1:13" x14ac:dyDescent="0.2">
      <c r="B125" s="50" t="s">
        <v>47</v>
      </c>
      <c r="C125" s="50" t="s">
        <v>48</v>
      </c>
      <c r="D125" s="51">
        <v>37</v>
      </c>
      <c r="E125" s="51">
        <v>1.4570000000000001</v>
      </c>
    </row>
    <row r="126" spans="1:13" x14ac:dyDescent="0.2">
      <c r="B126" s="50" t="s">
        <v>49</v>
      </c>
      <c r="C126" s="50" t="s">
        <v>50</v>
      </c>
      <c r="D126" s="51">
        <v>40</v>
      </c>
      <c r="E126" s="51">
        <v>1.575</v>
      </c>
    </row>
    <row r="127" spans="1:13" x14ac:dyDescent="0.2">
      <c r="B127" s="50" t="s">
        <v>51</v>
      </c>
      <c r="C127" s="50" t="s">
        <v>52</v>
      </c>
      <c r="D127" s="51">
        <v>40</v>
      </c>
      <c r="E127" s="51">
        <v>1.575</v>
      </c>
    </row>
    <row r="128" spans="1:13" x14ac:dyDescent="0.2">
      <c r="B128" s="50" t="s">
        <v>53</v>
      </c>
      <c r="C128" s="50" t="s">
        <v>54</v>
      </c>
      <c r="D128" s="51">
        <v>47</v>
      </c>
      <c r="E128" s="51">
        <v>1.85</v>
      </c>
    </row>
    <row r="129" spans="2:5" x14ac:dyDescent="0.2">
      <c r="B129" s="50" t="s">
        <v>55</v>
      </c>
      <c r="C129" s="50" t="s">
        <v>50</v>
      </c>
      <c r="D129" s="51">
        <v>57</v>
      </c>
      <c r="E129" s="51">
        <v>2.2440000000000002</v>
      </c>
    </row>
    <row r="130" spans="2:5" x14ac:dyDescent="0.2">
      <c r="B130" s="50" t="s">
        <v>56</v>
      </c>
      <c r="C130" s="50" t="s">
        <v>57</v>
      </c>
      <c r="D130" s="51">
        <v>70</v>
      </c>
      <c r="E130" s="51">
        <v>2.75</v>
      </c>
    </row>
    <row r="131" spans="2:5" x14ac:dyDescent="0.2">
      <c r="B131" s="50" t="s">
        <v>58</v>
      </c>
      <c r="C131" s="50" t="s">
        <v>59</v>
      </c>
      <c r="D131" s="51">
        <v>76</v>
      </c>
      <c r="E131" s="51">
        <v>3</v>
      </c>
    </row>
    <row r="132" spans="2:5" x14ac:dyDescent="0.2">
      <c r="B132" s="50" t="s">
        <v>60</v>
      </c>
      <c r="C132" s="50" t="s">
        <v>59</v>
      </c>
      <c r="D132" s="51">
        <v>76</v>
      </c>
      <c r="E132" s="51">
        <v>3</v>
      </c>
    </row>
    <row r="133" spans="2:5" x14ac:dyDescent="0.2">
      <c r="B133" s="50" t="s">
        <v>61</v>
      </c>
      <c r="C133" s="50" t="s">
        <v>62</v>
      </c>
      <c r="D133" s="51">
        <v>76</v>
      </c>
      <c r="E133" s="51">
        <v>3</v>
      </c>
    </row>
    <row r="134" spans="2:5" x14ac:dyDescent="0.2">
      <c r="B134" s="50" t="s">
        <v>63</v>
      </c>
      <c r="C134" s="50" t="s">
        <v>50</v>
      </c>
      <c r="D134" s="51">
        <v>76</v>
      </c>
      <c r="E134" s="51">
        <v>3</v>
      </c>
    </row>
    <row r="135" spans="2:5" x14ac:dyDescent="0.2">
      <c r="B135" s="50" t="s">
        <v>64</v>
      </c>
      <c r="C135" s="50" t="s">
        <v>62</v>
      </c>
      <c r="D135" s="51">
        <v>84</v>
      </c>
      <c r="E135" s="51">
        <v>3.3</v>
      </c>
    </row>
    <row r="136" spans="2:5" x14ac:dyDescent="0.2">
      <c r="B136" s="50" t="s">
        <v>65</v>
      </c>
      <c r="C136" s="50" t="s">
        <v>66</v>
      </c>
      <c r="D136" s="51">
        <v>84</v>
      </c>
      <c r="E136" s="51">
        <v>3.3</v>
      </c>
    </row>
    <row r="137" spans="2:5" x14ac:dyDescent="0.2">
      <c r="B137" s="50" t="s">
        <v>67</v>
      </c>
      <c r="C137" s="50" t="s">
        <v>68</v>
      </c>
      <c r="D137" s="51">
        <v>88</v>
      </c>
      <c r="E137" s="51">
        <v>3.45</v>
      </c>
    </row>
    <row r="138" spans="2:5" x14ac:dyDescent="0.2">
      <c r="B138" s="50" t="s">
        <v>69</v>
      </c>
      <c r="C138" s="50" t="s">
        <v>66</v>
      </c>
      <c r="D138" s="51">
        <v>96</v>
      </c>
      <c r="E138" s="51">
        <v>3.78</v>
      </c>
    </row>
    <row r="139" spans="2:5" x14ac:dyDescent="0.2">
      <c r="B139" s="50" t="s">
        <v>70</v>
      </c>
      <c r="C139" s="50" t="s">
        <v>71</v>
      </c>
      <c r="D139" s="51">
        <v>127</v>
      </c>
      <c r="E139">
        <v>5</v>
      </c>
    </row>
  </sheetData>
  <sortState ref="B111:K120">
    <sortCondition ref="K111:K120"/>
  </sortState>
  <mergeCells count="1">
    <mergeCell ref="A14:E14"/>
  </mergeCells>
  <conditionalFormatting sqref="C35:L39 C59:L63 B68:E76 C87:L91">
    <cfRule type="expression" dxfId="14" priority="14">
      <formula>MOD(ROW(),2)</formula>
    </cfRule>
  </conditionalFormatting>
  <conditionalFormatting sqref="B35:B39">
    <cfRule type="expression" dxfId="13" priority="12">
      <formula>MOD(ROW(),2)</formula>
    </cfRule>
  </conditionalFormatting>
  <conditionalFormatting sqref="B59:B63">
    <cfRule type="expression" dxfId="12" priority="11">
      <formula>MOD(ROW(),2)</formula>
    </cfRule>
  </conditionalFormatting>
  <conditionalFormatting sqref="C98:L102">
    <cfRule type="expression" dxfId="11" priority="5">
      <formula>IF(ABS(C87-C98)&gt;0.005,1,0)</formula>
    </cfRule>
    <cfRule type="expression" dxfId="10" priority="9">
      <formula>MOD(ROW(),2)</formula>
    </cfRule>
  </conditionalFormatting>
  <conditionalFormatting sqref="B98:B102">
    <cfRule type="expression" dxfId="9" priority="8">
      <formula>MOD(ROW(),2)</formula>
    </cfRule>
  </conditionalFormatting>
  <conditionalFormatting sqref="B87:B91">
    <cfRule type="expression" dxfId="8" priority="7">
      <formula>MOD(ROW(),2)</formula>
    </cfRule>
  </conditionalFormatting>
  <conditionalFormatting sqref="B111:L120">
    <cfRule type="expression" dxfId="7" priority="4">
      <formula>MOD(ROW(),2)</formula>
    </cfRule>
  </conditionalFormatting>
  <conditionalFormatting sqref="M111:M120">
    <cfRule type="expression" dxfId="6" priority="3">
      <formula>MOD(ROW(),2)</formula>
    </cfRule>
  </conditionalFormatting>
  <conditionalFormatting sqref="B111:B120">
    <cfRule type="expression" dxfId="5" priority="2">
      <formula>(B110=B111)</formula>
    </cfRule>
  </conditionalFormatting>
  <conditionalFormatting sqref="B111:M120">
    <cfRule type="expression" dxfId="4" priority="1">
      <formula>($B110=$B111)</formula>
    </cfRule>
  </conditionalFormatting>
  <hyperlinks>
    <hyperlink ref="A12" r:id="rId1" location="Pounds_as_a_measure_of_cannon_bore" xr:uid="{1FFCAFC1-F2DC-42EC-85B0-677C8288D4B7}"/>
    <hyperlink ref="A30" r:id="rId2" xr:uid="{9E6D272D-BE81-42C0-A27A-37076582328E}"/>
    <hyperlink ref="F47" r:id="rId3" xr:uid="{FC8A2E68-D6DC-41C0-8EC8-CB4D697C2731}"/>
  </hyperlinks>
  <pageMargins left="0.7" right="0.7" top="0.75" bottom="0.75" header="0.3" footer="0.3"/>
  <pageSetup orientation="portrait" r:id="rId4"/>
  <drawing r:id="rId5"/>
  <legacyDrawing r:id="rId6"/>
  <tableParts count="1">
    <tablePart r:id="rId7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s q m i d = " 8 d 7 3 3 d 6 2 - 8 0 a 7 - 4 1 f f - 9 d 2 3 - 8 d 9 e f 1 6 7 7 8 0 a "   x m l n s = " h t t p : / / s c h e m a s . m i c r o s o f t . c o m / D a t a M a s h u p " > A A A A A J Q E A A B Q S w M E F A A C A A g A P I C G S 4 A t 9 0 2 n A A A A + A A A A B I A H A B D b 2 5 m a W c v U G F j a 2 F n Z S 5 4 b W w g o h g A K K A U A A A A A A A A A A A A A A A A A A A A A A A A A A A A h Y 9 B D o I w F E S v Q r q n L V U M I Z + y c C u J C d G 4 b W q F R i i G F s v d X H g k r y C J o u 5 c z u R N 8 u Z x u 0 M + t k 1 w V b 3 V n c l Q h C k K l J H d U Z s q Q 4 M 7 h Q n K O W y F P I t K B R N s b D p a n a H a u U t K i P c e + w X u + o o w S i N y K D a l r F U r Q m 2 s E 0 Y q 9 F k d / 6 8 Q h / 1 L h j M c R 3 i Z J D F m q w j I X E O h z R d h k z G m Q H 5 K W A + N G 3 r F l Q l 3 J Z A 5 A n m / 4 E 9 Q S w M E F A A C A A g A P I C G S w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D y A h k v m 6 C a g i w E A A A I E A A A T A B w A R m 9 y b X V s Y X M v U 2 V j d G l v b j E u b S C i G A A o o B Q A A A A A A A A A A A A A A A A A A A A A A A A A A A C V k k 1 P w j A Y x + 8 k f I e m X r a k G S 8 x H i R e x A s H j Q G i B 2 O W h + 2 R N a 7 t 0 n a i I X x 3 W 5 i w A Y u 6 w 9 b 9 n 5 f + / k 9 r M L F c S T L b f Q e j b q f b M R l o T M m t 5 p a b j N y Q H G 2 3 Q 9 w z U 6 V O 0 C n P u I g e Y Y m B X 4 y V t C i t C W h m b W G u e z 2 U 0 Y q / 8 w J T D p H S y 5 7 / 6 1 U N Y 2 N B p q D T W O l U g k w w X i F f Z t b E T o 8 F g i k 1 C t + R h i H b 7 X w H F v p u 4 x 3 B u r 9 5 8 c p r F b 2 g 4 w z k 0 k H P v w q k L m 8 O i x y j u Q Z p 3 p Q W Y 5 W X Q v q g C b a t 2 H p N H 0 A g Z c Q 6 l V j 8 t B t G 1 n T b 4 F g c Q 8 4 X G s k 9 W s 2 T 1 v B E F K g 5 5 I 2 E T b i H n K J Q H x 5 S F W S q V u Y A O n P D C o 5 c s G G 9 s s g h c Z E n y M u a w U r f q s G Z D R g V w r 0 o q x L 1 T 8 X c o b E T Y z X W O s r g l 4 m e 8 P n p n s x s I u 3 V Z e Q r m j O p V w 5 a r T V 5 G O U y y f 7 i b H 8 m L d 6 G / / Q 2 a J g 7 P n F Z i g X q p j / p r l l K d j 1 N 3 Z 8 P V H J w D H V 2 g n s l E C K k b V f v k M W l y 9 q E 3 Q 6 X b T i j b 1 B L A Q I t A B Q A A g A I A D y A h k u A L f d N p w A A A P g A A A A S A A A A A A A A A A A A A A A A A A A A A A B D b 2 5 m a W c v U G F j a 2 F n Z S 5 4 b W x Q S w E C L Q A U A A I A C A A 8 g I Z L D 8 r p q 6 Q A A A D p A A A A E w A A A A A A A A A A A A A A A A D z A A A A W 0 N v b n R l b n R f V H l w Z X N d L n h t b F B L A Q I t A B Q A A g A I A D y A h k v m 6 C a g i w E A A A I E A A A T A A A A A A A A A A A A A A A A A O Q B A A B G b 3 J t d W x h c y 9 T Z W N 0 a W 9 u M S 5 t U E s F B g A A A A A D A A M A w g A A A L w D A A A A A B A B A A D v u 7 8 8 P 3 h t b C B 2 Z X J z a W 9 u P S I x L j A i I G V u Y 2 9 k a W 5 n P S J 1 d G Y t O C I / P j x Q Z X J t a X N z a W 9 u T G l z d C B 4 b W x u c z p 4 c 2 k 9 I m h 0 d H A 6 L y 9 3 d 3 c u d z M u b 3 J n L z I w M D E v W E 1 M U 2 N o Z W 1 h L W l u c 3 R h b m N l I i B 4 b W x u c z p 4 c 2 Q 9 I m h 0 d H A 6 L y 9 3 d 3 c u d z M u b 3 J n L z I w M D E v W E 1 M U 2 N o Z W 1 h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j I O A A A A A A A A E A 4 A A O + 7 v z w / e G 1 s I H Z l c n N p b 2 4 9 I j E u M C I g Z W 5 j b 2 R p b m c 9 I n V 0 Z i 0 4 I j 8 + P E x v Y 2 F s U G F j a 2 F n Z U 1 l d G F k Y X R h R m l s Z S B 4 b W x u c z p 4 c 2 k 9 I m h 0 d H A 6 L y 9 3 d 3 c u d z M u b 3 J n L z I w M D E v W E 1 M U 2 N o Z W 1 h L W l u c 3 R h b m N l I i B 4 b W x u c z p 4 c 2 Q 9 I m h 0 d H A 6 L y 9 3 d 3 c u d z M u b 3 J n L z I w M D E v W E 1 M U 2 N o Z W 1 h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E l 0 Z W 0 + P E l 0 Z W 1 M b 2 N h d G l v b j 4 8 S X R l b V R 5 c G U + R m 9 y b X V s Y T w v S X R l b V R 5 c G U + P E l 0 Z W 1 Q Y X R o P l N l Y 3 R p b 2 4 x L 0 J y a X R p c 2 g 8 L 0 l 0 Z W 1 Q Y X R o P j w v S X R l b U x v Y 2 F 0 a W 9 u P j x T d G F i b G V F b n R y a W V z P j x F b n R y e S B U e X B l P S J J c 1 B y a X Z h d G U i I F Z h b H V l P S J s M C I g L z 4 8 R W 5 0 c n k g V H l w Z T 0 i T m F t Z V V w Z G F 0 Z W R B Z n R l c k Z p b G w i I F Z h b H V l P S J s M C I g L z 4 8 R W 5 0 c n k g V H l w Z T 0 i R m l s b E V u Y W J s Z W Q i I F Z h b H V l P S J s M S I g L z 4 8 R W 5 0 c n k g V H l w Z T 0 i R m l s b E 9 i a m V j d F R 5 c G U i I F Z h b H V l P S J z V G F i b G U i I C 8 + P E V u d H J 5 I F R 5 c G U 9 I k Z p b G x U b 0 R h d G F N b 2 R l b E V u Y W J s Z W Q i I F Z h b H V l P S J s M C I g L z 4 8 R W 5 0 c n k g V H l w Z T 0 i U m V z d W x 0 V H l w Z S I g V m F s d W U 9 I n N U Y W J s Z S I g L z 4 8 R W 5 0 c n k g V H l w Z T 0 i Q n V m Z m V y T m V 4 d F J l Z n J l c 2 g i I F Z h b H V l P S J s M C I g L z 4 8 R W 5 0 c n k g V H l w Z T 0 i R m l s b F R h c m d l d C I g V m F s d W U 9 I n N C c m l 0 a X N o I i A v P j x F b n R y e S B U e X B l P S J S Z W x h d G l v b n N o a X B J b m Z v Q 2 9 u d G F p b m V y I i B W Y W x 1 Z T 0 i c 3 s m c X V v d D t j b 2 x 1 b W 5 D b 3 V u d C Z x d W 9 0 O z o 0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C c m l 0 a X N o L 0 N o Y W 5 n Z W Q g V H l w Z S 5 7 T m F t Z S w w f S Z x d W 9 0 O y w m c X V v d D t T Z W N 0 a W 9 u M S 9 C c m l 0 a X N o L 0 N o Y W 5 n Z W Q g V H l w Z S 5 7 V H l w Z S w x f S Z x d W 9 0 O y w m c X V v d D t T Z W N 0 a W 9 u M S 9 C c m l 0 a X N o L 0 N o Y W 5 n Z W Q g V H l w Z T E u e 0 N h b G l i c m U g T W V 0 c m l j L D J 9 J n F 1 b 3 Q 7 L C Z x d W 9 0 O 1 N l Y 3 R p b 2 4 x L 0 J y a X R p c 2 g v Q 2 h h b m d l Z C B U e X B l M i 5 7 Q 2 F s a W J y Z S B J b X B l c m l h b C w z f S Z x d W 9 0 O 1 0 s J n F 1 b 3 Q 7 Q 2 9 s d W 1 u Q 2 9 1 b n Q m c X V v d D s 6 N C w m c X V v d D t L Z X l D b 2 x 1 b W 5 O Y W 1 l c y Z x d W 9 0 O z p b X S w m c X V v d D t D b 2 x 1 b W 5 J Z G V u d G l 0 a W V z J n F 1 b 3 Q 7 O l s m c X V v d D t T Z W N 0 a W 9 u M S 9 C c m l 0 a X N o L 0 N o Y W 5 n Z W Q g V H l w Z S 5 7 T m F t Z S w w f S Z x d W 9 0 O y w m c X V v d D t T Z W N 0 a W 9 u M S 9 C c m l 0 a X N o L 0 N o Y W 5 n Z W Q g V H l w Z S 5 7 V H l w Z S w x f S Z x d W 9 0 O y w m c X V v d D t T Z W N 0 a W 9 u M S 9 C c m l 0 a X N o L 0 N o Y W 5 n Z W Q g V H l w Z T E u e 0 N h b G l i c m U g T W V 0 c m l j L D J 9 J n F 1 b 3 Q 7 L C Z x d W 9 0 O 1 N l Y 3 R p b 2 4 x L 0 J y a X R p c 2 g v Q 2 h h b m d l Z C B U e X B l M i 5 7 Q 2 F s a W J y Z S B J b X B l c m l h b C w z f S Z x d W 9 0 O 1 0 s J n F 1 b 3 Q 7 U m V s Y X R p b 2 5 z a G l w S W 5 m b y Z x d W 9 0 O z p b X X 0 i I C 8 + P E V u d H J 5 I F R 5 c G U 9 I k Z p b G x M Y X N 0 V X B k Y X R l Z C I g V m F s d W U 9 I m Q y M D E 3 L T E y L T A 2 V D I x O j U 5 O j Q y L j c 1 O D U 2 O D N a I i A v P j x F b n R y e S B U e X B l P S J G a W x s R X J y b 3 J D b 2 R l I i B W Y W x 1 Z T 0 i c 1 V u a 2 5 v d 2 4 i I C 8 + P E V u d H J 5 I F R 5 c G U 9 I k Z p b G x D b 2 x 1 b W 5 O Y W 1 l c y I g V m F s d W U 9 I n N b J n F 1 b 3 Q 7 T m F t Z S Z x d W 9 0 O y w m c X V v d D t U e X B l J n F 1 b 3 Q 7 L C Z x d W 9 0 O 0 N h b G l i c m U g K G 1 t K S Z x d W 9 0 O y w m c X V v d D t D Y W x p Y n J l I C h p b i k m c X V v d D t d I i A v P j x F b n R y e S B U e X B l P S J G a W x s Q 2 9 s d W 1 u V H l w Z X M i I F Z h b H V l P S J z Q m d Z R E J R P T 0 i I C 8 + P E V u d H J 5 I F R 5 c G U 9 I k Z p b G x F c n J v c k N v d W 5 0 I i B W Y W x 1 Z T 0 i b D A i I C 8 + P E V u d H J 5 I F R 5 c G U 9 I k Z p b G x D b 3 V u d C I g V m F s d W U 9 I m w x N S I g L z 4 8 R W 5 0 c n k g V H l w Z T 0 i U m V j b 3 Z l c n l U Y X J n Z X R T a G V l d C I g V m F s d W U 9 I n N T a G V l d D E i I C 8 + P E V u d H J 5 I F R 5 c G U 9 I l J l Y 2 9 2 Z X J 5 V G F y Z 2 V 0 Q 2 9 s d W 1 u I i B W Y W x 1 Z T 0 i b D I i I C 8 + P E V u d H J 5 I F R 5 c G U 9 I l J l Y 2 9 2 Z X J 5 V G F y Z 2 V 0 U m 9 3 I i B W Y W x 1 Z T 0 i b D E y N S I g L z 4 8 R W 5 0 c n k g V H l w Z T 0 i Q W R k Z W R U b 0 R h d G F N b 2 R l b C I g V m F s d W U 9 I m w w I i A v P j x F b n R y e S B U e X B l P S J G a W x s Z W R D b 2 1 w b G V 0 Z V J l c 3 V s d F R v V 2 9 y a 3 N o Z W V 0 I i B W Y W x 1 Z T 0 i b D E i I C 8 + P E V u d H J 5 I F R 5 c G U 9 I k Z p b G x T d G F 0 d X M i I F Z h b H V l P S J z Q 2 9 t c G x l d G U i I C 8 + P E V u d H J 5 I F R 5 c G U 9 I l F 1 Z X J 5 S U Q i I F Z h b H V l P S J z O D F h M D k y Z T Y t M W I 5 Z i 0 0 N D A 3 L T h i O D c t N j g 0 N W J k N z E z Y 2 N j I i A v P j w v U 3 R h Y m x l R W 5 0 c m l l c z 4 8 L 0 l 0 Z W 0 + P E l 0 Z W 0 + P E l 0 Z W 1 M b 2 N h d G l v b j 4 8 S X R l b V R 5 c G U + R m 9 y b X V s Y T w v S X R l b V R 5 c G U + P E l 0 Z W 1 Q Y X R o P l N l Y 3 R p b 2 4 x L 0 J y a X R p c 2 g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n J p d G l z a C 9 E Y X R h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J y a X R p c 2 g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C c m l 0 a X N o L 1 J l b W 9 2 Z W Q l M j B U b 3 A l M j B S b 3 d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n J p d G l z a C 9 S Z X B s Y W N l Z C U y M F Z h b H V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n J p d G l z a C 9 D a G F u Z 2 V k J T I w V H l w Z T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C c m l 0 a X N o L 1 J l c G x h Y 2 V k J T I w V m F s d W U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n J p d G l z a C 9 D a G F u Z 2 V k J T I w V H l w Z T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C c m l 0 a X N o L 1 J l b m F t Z W Q l M j B D b 2 x 1 b W 5 z P C 9 J d G V t U G F 0 a D 4 8 L 0 l 0 Z W 1 M b 2 N h d G l v b j 4 8 U 3 R h Y m x l R W 5 0 c m l l c y A v P j w v S X R l b T 4 8 L 0 l 0 Z W 1 z P j w v T G 9 j Y W x Q Y W N r Y W d l T W V 0 Y W R h d G F G a W x l P h Y A A A B Q S w U G A A A A A A A A A A A A A A A A A A A A A A A A 2 g A A A A E A A A D Q j J 3 f A R X R E Y x 6 A M B P w p f r A Q A A A G x s s j T K j K 5 N l y N R g m e G f x s A A A A A A g A A A A A A A 2 Y A A M A A A A A Q A A A A J h 6 B Q f F n D P V D R Q 1 6 X S t 2 k A A A A A A E g A A A o A A A A B A A A A B x J L 7 O J + O p p w + L W 2 W s o s c + U A A A A K + t G a 4 F k H + T B s I Q 7 s + 8 x m C 9 f J y t 6 7 8 n o W I v 4 F 7 Z 5 w g e Y d x J L 2 y 9 M n X + 9 k 8 w w b I o 8 7 5 j o U + h X M C M 8 Y F M / v 7 h k x L W E f q r p p p Z 0 a Y B M Z 7 0 X e E 7 F A A A A J m d c g I U c m M l r C 0 K V D 2 U a q 1 Z W 0 8 F < / D a t a M a s h u p > 
</file>

<file path=customXml/itemProps1.xml><?xml version="1.0" encoding="utf-8"?>
<ds:datastoreItem xmlns:ds="http://schemas.openxmlformats.org/officeDocument/2006/customXml" ds:itemID="{3A753A16-3D9D-45EB-952A-9927CB8BE832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Sheet1</vt:lpstr>
      <vt:lpstr>_rho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2016-01-25T21:33:19Z</dcterms:created>
  <dcterms:modified xsi:type="dcterms:W3CDTF">2017-12-07T14:54:41Z</dcterms:modified>
</cp:coreProperties>
</file>