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0" windowWidth="27795" windowHeight="14295"/>
  </bookViews>
  <sheets>
    <sheet name="TwoResistorLinearizer" sheetId="2" r:id="rId1"/>
  </sheets>
  <definedNames>
    <definedName name="_Beta" localSheetId="0">TwoResistorLinearizer!$C$6</definedName>
    <definedName name="_ORIGIN" localSheetId="0">TwoResistorLinearizer!$A$1</definedName>
    <definedName name="_R0" localSheetId="0">TwoResistorLinearizer!$C$8</definedName>
    <definedName name="_Ratio" localSheetId="0">TwoResistorLinearizer!$C$15</definedName>
    <definedName name="_Rp" localSheetId="0">TwoResistorLinearizer!$C$19</definedName>
    <definedName name="_Rs" localSheetId="0">TwoResistorLinearizer!$C$18</definedName>
    <definedName name="_Rsmin" localSheetId="0">TwoResistorLinearizer!$C$13</definedName>
    <definedName name="_RTi" localSheetId="0">TwoResistorLinearizer!$C$12</definedName>
    <definedName name="_Slope" localSheetId="0">TwoResistorLinearizer!$C$26</definedName>
    <definedName name="_TI" localSheetId="0">TwoResistorLinearizer!$C$11</definedName>
    <definedName name="_Tref" localSheetId="0">TwoResistorLinearizer!$C$7</definedName>
  </definedNames>
  <calcPr calcId="145621"/>
</workbook>
</file>

<file path=xl/calcChain.xml><?xml version="1.0" encoding="utf-8"?>
<calcChain xmlns="http://schemas.openxmlformats.org/spreadsheetml/2006/main">
  <c r="C47" i="2" l="1"/>
  <c r="C14" i="2" l="1"/>
  <c r="C46" i="2" l="1"/>
  <c r="B91" i="2" l="1"/>
  <c r="B90" i="2"/>
  <c r="B89" i="2"/>
  <c r="B88" i="2"/>
  <c r="B87" i="2"/>
  <c r="B86" i="2"/>
  <c r="B85" i="2"/>
  <c r="B84" i="2"/>
  <c r="B83" i="2"/>
  <c r="B82" i="2"/>
  <c r="B96" i="2"/>
  <c r="A96" i="2"/>
  <c r="B81" i="2"/>
  <c r="B95" i="2"/>
  <c r="A95" i="2"/>
  <c r="B80" i="2"/>
  <c r="A94" i="2"/>
  <c r="B79" i="2"/>
  <c r="C23" i="2"/>
  <c r="C22" i="2"/>
  <c r="C12" i="2"/>
  <c r="C13" i="2" s="1"/>
  <c r="C18" i="2" l="1"/>
  <c r="C19" i="2" s="1"/>
  <c r="C79" i="2" s="1"/>
  <c r="C91" i="2" l="1"/>
  <c r="C89" i="2"/>
  <c r="C90" i="2"/>
  <c r="C88" i="2"/>
  <c r="C85" i="2"/>
  <c r="C86" i="2"/>
  <c r="C84" i="2"/>
  <c r="C81" i="2"/>
  <c r="C80" i="2"/>
  <c r="C82" i="2"/>
  <c r="C25" i="2"/>
  <c r="C83" i="2"/>
  <c r="C87" i="2"/>
  <c r="C24" i="2"/>
  <c r="C26" i="2" l="1"/>
  <c r="D89" i="2" s="1"/>
  <c r="D79" i="2" l="1"/>
  <c r="D80" i="2"/>
  <c r="D91" i="2"/>
  <c r="D82" i="2"/>
  <c r="D84" i="2"/>
  <c r="D88" i="2"/>
  <c r="D81" i="2"/>
  <c r="D83" i="2"/>
  <c r="D86" i="2"/>
  <c r="D85" i="2"/>
  <c r="D87" i="2"/>
  <c r="D90" i="2"/>
</calcChain>
</file>

<file path=xl/sharedStrings.xml><?xml version="1.0" encoding="utf-8"?>
<sst xmlns="http://schemas.openxmlformats.org/spreadsheetml/2006/main" count="50" uniqueCount="44">
  <si>
    <t>FROM:</t>
  </si>
  <si>
    <t>SUBJECT:</t>
  </si>
  <si>
    <t>DATE:</t>
  </si>
  <si>
    <t>Mark Biegert</t>
  </si>
  <si>
    <t>Thermistor Specifications</t>
  </si>
  <si>
    <t>Beta</t>
  </si>
  <si>
    <t>Reference Temperature</t>
  </si>
  <si>
    <t>Reference Resistance</t>
  </si>
  <si>
    <t>Example Specification</t>
  </si>
  <si>
    <t>K</t>
  </si>
  <si>
    <t>°C</t>
  </si>
  <si>
    <t>Ω</t>
  </si>
  <si>
    <t>Circuit Specifications</t>
  </si>
  <si>
    <t>Series Resistance Minimum</t>
  </si>
  <si>
    <r>
      <t>Inflection Temperature (T</t>
    </r>
    <r>
      <rPr>
        <vertAlign val="subscript"/>
        <sz val="11"/>
        <color theme="1"/>
        <rFont val="Palatino Linotype"/>
        <family val="1"/>
      </rPr>
      <t>I</t>
    </r>
    <r>
      <rPr>
        <sz val="11"/>
        <color theme="1"/>
        <rFont val="Palatino Linotype"/>
        <family val="1"/>
      </rPr>
      <t>)</t>
    </r>
  </si>
  <si>
    <r>
      <t>Thermistor Resistance @ T</t>
    </r>
    <r>
      <rPr>
        <vertAlign val="subscript"/>
        <sz val="11"/>
        <color theme="1"/>
        <rFont val="Palatino Linotype"/>
        <family val="1"/>
      </rPr>
      <t>I</t>
    </r>
  </si>
  <si>
    <t>Critical Ratio</t>
  </si>
  <si>
    <t>Circuit Parameters</t>
  </si>
  <si>
    <t>Series Resistance</t>
  </si>
  <si>
    <t>Parallel Resistance</t>
  </si>
  <si>
    <t xml:space="preserve">Generate Plot </t>
  </si>
  <si>
    <t>Thermistor Resistance
(Ω)</t>
  </si>
  <si>
    <t>Resistor Ratio
(%)</t>
  </si>
  <si>
    <t>Temperature
(°C)</t>
  </si>
  <si>
    <t>Linear Ideal</t>
  </si>
  <si>
    <t>mIdeal</t>
  </si>
  <si>
    <t>RT @ TI +0.0001K</t>
  </si>
  <si>
    <t>RT @ TI -0.0001K</t>
  </si>
  <si>
    <t>Ratio @ TI +0.0001K/2</t>
  </si>
  <si>
    <t>Ratio @ TI -0.0001K/2</t>
  </si>
  <si>
    <t>Schematic</t>
  </si>
  <si>
    <t>Two-Resistor Thermistor Linearizer Tool</t>
  </si>
  <si>
    <t>Indicator Plot</t>
  </si>
  <si>
    <t>Slope</t>
  </si>
  <si>
    <t xml:space="preserve"> </t>
  </si>
  <si>
    <r>
      <t>R</t>
    </r>
    <r>
      <rPr>
        <vertAlign val="subscript"/>
        <sz val="11"/>
        <color theme="1"/>
        <rFont val="Palatino Linotype"/>
        <family val="1"/>
      </rPr>
      <t>0</t>
    </r>
  </si>
  <si>
    <r>
      <t>T</t>
    </r>
    <r>
      <rPr>
        <vertAlign val="subscript"/>
        <sz val="11"/>
        <color theme="1"/>
        <rFont val="Palatino Linotype"/>
        <family val="1"/>
      </rPr>
      <t>REF</t>
    </r>
  </si>
  <si>
    <t>Ideal Versus Linearized Thermistor Ratio</t>
  </si>
  <si>
    <t>% of Full Scale</t>
  </si>
  <si>
    <t>Resistance (KΩ)</t>
  </si>
  <si>
    <t xml:space="preserve">Temperature (°C)
</t>
  </si>
  <si>
    <t>Desired</t>
  </si>
  <si>
    <t>Desired Ratio Lower Bound</t>
  </si>
  <si>
    <r>
      <t>Desired Ratio @ T</t>
    </r>
    <r>
      <rPr>
        <vertAlign val="subscript"/>
        <sz val="11"/>
        <color theme="1"/>
        <rFont val="Palatino Linotype"/>
        <family val="1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</si>
</sst>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i/>
      <sz val="11"/>
      <color theme="1"/>
      <name val="Perpetua"/>
      <family val="1"/>
    </font>
    <font>
      <b/>
      <sz val="12"/>
      <color theme="1"/>
      <name val="Perpetua"/>
      <family val="1"/>
    </font>
    <font>
      <b/>
      <u/>
      <sz val="10"/>
      <color theme="1"/>
      <name val="Perpetua"/>
      <family val="1"/>
    </font>
    <font>
      <b/>
      <i/>
      <sz val="11"/>
      <color rgb="FF7030A0"/>
      <name val="Tahoma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vertAlign val="subscript"/>
      <sz val="11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1"/>
      <name val="Perpetua"/>
      <family val="1"/>
    </font>
  </fonts>
  <fills count="3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2" fillId="0" borderId="0" applyNumberFormat="0" applyFill="0" applyBorder="0" applyAlignment="0" applyProtection="0"/>
    <xf numFmtId="0" fontId="8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24" borderId="1" applyNumberFormat="0" applyAlignment="0" applyProtection="0"/>
    <xf numFmtId="0" fontId="12" fillId="25" borderId="2" applyNumberFormat="0" applyAlignment="0" applyProtection="0"/>
  </cellStyleXfs>
  <cellXfs count="26">
    <xf numFmtId="0" fontId="0" fillId="0" borderId="0" xfId="0"/>
    <xf numFmtId="0" fontId="5" fillId="22" borderId="0" xfId="0" applyFont="1" applyFill="1" applyAlignment="1">
      <alignment horizontal="left" vertical="top"/>
    </xf>
    <xf numFmtId="0" fontId="6" fillId="0" borderId="0" xfId="0" applyFont="1"/>
    <xf numFmtId="0" fontId="6" fillId="23" borderId="0" xfId="0" applyFont="1" applyFill="1" applyAlignment="1">
      <alignment horizontal="left" vertical="top"/>
    </xf>
    <xf numFmtId="15" fontId="6" fillId="23" borderId="0" xfId="0" applyNumberFormat="1" applyFont="1" applyFill="1" applyAlignment="1">
      <alignment horizontal="left" vertical="top"/>
    </xf>
    <xf numFmtId="0" fontId="8" fillId="0" borderId="0" xfId="2"/>
    <xf numFmtId="0" fontId="11" fillId="24" borderId="1" xfId="28"/>
    <xf numFmtId="1" fontId="12" fillId="25" borderId="2" xfId="29" applyNumberFormat="1"/>
    <xf numFmtId="0" fontId="10" fillId="0" borderId="0" xfId="26"/>
    <xf numFmtId="1" fontId="6" fillId="28" borderId="3" xfId="0" applyNumberFormat="1" applyFont="1" applyFill="1" applyBorder="1"/>
    <xf numFmtId="165" fontId="6" fillId="28" borderId="3" xfId="27" applyNumberFormat="1" applyFont="1" applyFill="1" applyBorder="1"/>
    <xf numFmtId="164" fontId="6" fillId="28" borderId="3" xfId="0" applyNumberFormat="1" applyFont="1" applyFill="1" applyBorder="1"/>
    <xf numFmtId="0" fontId="6" fillId="26" borderId="4" xfId="0" applyFont="1" applyFill="1" applyBorder="1" applyAlignment="1">
      <alignment horizontal="center" vertical="center" wrapText="1"/>
    </xf>
    <xf numFmtId="0" fontId="6" fillId="26" borderId="4" xfId="0" applyFont="1" applyFill="1" applyBorder="1" applyAlignment="1">
      <alignment horizontal="center" vertical="center"/>
    </xf>
    <xf numFmtId="0" fontId="6" fillId="27" borderId="3" xfId="0" applyFont="1" applyFill="1" applyBorder="1"/>
    <xf numFmtId="0" fontId="6" fillId="27" borderId="5" xfId="0" applyFont="1" applyFill="1" applyBorder="1"/>
    <xf numFmtId="1" fontId="6" fillId="28" borderId="5" xfId="0" applyNumberFormat="1" applyFont="1" applyFill="1" applyBorder="1"/>
    <xf numFmtId="165" fontId="6" fillId="28" borderId="5" xfId="27" applyNumberFormat="1" applyFont="1" applyFill="1" applyBorder="1"/>
    <xf numFmtId="164" fontId="6" fillId="28" borderId="5" xfId="0" applyNumberFormat="1" applyFont="1" applyFill="1" applyBorder="1"/>
    <xf numFmtId="0" fontId="6" fillId="28" borderId="0" xfId="0" applyFont="1" applyFill="1"/>
    <xf numFmtId="0" fontId="6" fillId="29" borderId="0" xfId="0" applyFont="1" applyFill="1"/>
    <xf numFmtId="0" fontId="14" fillId="0" borderId="0" xfId="0" applyFont="1"/>
    <xf numFmtId="0" fontId="14" fillId="0" borderId="0" xfId="0" applyFont="1" applyAlignment="1">
      <alignment wrapText="1"/>
    </xf>
    <xf numFmtId="9" fontId="11" fillId="24" borderId="1" xfId="28" applyNumberFormat="1"/>
    <xf numFmtId="165" fontId="12" fillId="25" borderId="2" xfId="29" applyNumberFormat="1"/>
    <xf numFmtId="0" fontId="15" fillId="0" borderId="0" xfId="0" applyFont="1"/>
  </cellXfs>
  <cellStyles count="30">
    <cellStyle name="20% - Accent2" xfId="10" builtinId="34" hidden="1"/>
    <cellStyle name="20% - Accent4" xfId="17" builtinId="42" hidden="1"/>
    <cellStyle name="40% - Accent1" xfId="7" builtinId="31" hidden="1"/>
    <cellStyle name="40% - Accent2" xfId="11" builtinId="35" hidden="1"/>
    <cellStyle name="40% - Accent3" xfId="14" builtinId="39" hidden="1"/>
    <cellStyle name="40% - Accent4" xfId="18" builtinId="43" hidden="1"/>
    <cellStyle name="40% - Accent5" xfId="21" builtinId="47" hidden="1"/>
    <cellStyle name="40% - Accent6" xfId="24" builtinId="51" hidden="1"/>
    <cellStyle name="60% - Accent1" xfId="8" builtinId="32" hidden="1"/>
    <cellStyle name="60% - Accent2" xfId="12" builtinId="36" hidden="1"/>
    <cellStyle name="60% - Accent3" xfId="15" builtinId="40" hidden="1"/>
    <cellStyle name="60% - Accent4" xfId="19" builtinId="44" hidden="1"/>
    <cellStyle name="60% - Accent5" xfId="22" builtinId="48" hidden="1"/>
    <cellStyle name="60% - Accent6" xfId="25" builtinId="52" hidden="1"/>
    <cellStyle name="Accent1" xfId="6" builtinId="29" hidden="1"/>
    <cellStyle name="Accent2" xfId="9" builtinId="33" hidden="1"/>
    <cellStyle name="Accent3" xfId="13" builtinId="37" hidden="1"/>
    <cellStyle name="Accent4" xfId="16" builtinId="41" hidden="1"/>
    <cellStyle name="Accent5" xfId="20" builtinId="45" hidden="1"/>
    <cellStyle name="Accent6" xfId="23" builtinId="49" hidden="1"/>
    <cellStyle name="Comment" xfId="26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hidden="1"/>
    <cellStyle name="Input" xfId="28" builtinId="20"/>
    <cellStyle name="Normal" xfId="0" builtinId="0"/>
    <cellStyle name="Output" xfId="29" builtinId="21"/>
    <cellStyle name="Percent" xfId="27" builtinId="5"/>
    <cellStyle name="Title" xfId="1" builtinId="15" hidden="1"/>
  </cellStyles>
  <dxfs count="2"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E9BD"/>
      <color rgb="FFFFFFCC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TwoResistorLinearizer!$C$48</c:f>
          <c:strCache>
            <c:ptCount val="1"/>
            <c:pt idx="0">
              <c:v>Ideal Versus Linearized Thermistor Ratio</c:v>
            </c:pt>
          </c:strCache>
        </c:strRef>
      </c:tx>
      <c:layout/>
      <c:overlay val="0"/>
      <c:txPr>
        <a:bodyPr/>
        <a:lstStyle/>
        <a:p>
          <a:pPr>
            <a:defRPr>
              <a:latin typeface="Perpetua" panose="02020502060401020303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40034649210328"/>
          <c:y val="0.15659987055046592"/>
          <c:w val="0.74363861601820758"/>
          <c:h val="0.55609528754359527"/>
        </c:manualLayout>
      </c:layout>
      <c:scatterChart>
        <c:scatterStyle val="lineMarker"/>
        <c:varyColors val="0"/>
        <c:ser>
          <c:idx val="3"/>
          <c:order val="4"/>
          <c:tx>
            <c:v>Marker</c:v>
          </c:tx>
          <c:spPr>
            <a:ln w="0">
              <a:solidFill>
                <a:srgbClr val="FF0000"/>
              </a:solidFill>
            </a:ln>
          </c:spPr>
          <c:marker>
            <c:symbol val="diamond"/>
            <c:size val="9"/>
            <c:spPr>
              <a:solidFill>
                <a:srgbClr val="FF0000"/>
              </a:solidFill>
              <a:ln w="63500"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3.787878787878788E-2"/>
                </c:manualLayout>
              </c:layout>
              <c:numFmt formatCode="#,##0.00" sourceLinked="0"/>
              <c:spPr>
                <a:solidFill>
                  <a:srgbClr val="FFFFCC"/>
                </a:solidFill>
              </c:spPr>
              <c:txPr>
                <a:bodyPr/>
                <a:lstStyle/>
                <a:p>
                  <a:pPr>
                    <a:defRPr>
                      <a:latin typeface="Perpetua" panose="02020502060401020303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numFmt formatCode="#,##0.00" sourceLinked="0"/>
            <c:spPr>
              <a:solidFill>
                <a:srgbClr val="FFFFCC"/>
              </a:solidFill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numRef>
              <c:f>TwoResistorLinearizer!$A$95</c:f>
              <c:numCache>
                <c:formatCode>General</c:formatCode>
                <c:ptCount val="1"/>
                <c:pt idx="0">
                  <c:v>46</c:v>
                </c:pt>
              </c:numCache>
            </c:numRef>
          </c:xVal>
          <c:yVal>
            <c:numRef>
              <c:f>TwoResistorLinearizer!$B$95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488704"/>
        <c:axId val="185588736"/>
      </c:scatterChart>
      <c:scatterChart>
        <c:scatterStyle val="smoothMarker"/>
        <c:varyColors val="0"/>
        <c:ser>
          <c:idx val="0"/>
          <c:order val="0"/>
          <c:tx>
            <c:v>Themistor Resistance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TwoResistorLinearizer!$A$79:$A$91</c:f>
              <c:numCache>
                <c:formatCode>General</c:formatCode>
                <c:ptCount val="13"/>
                <c:pt idx="0">
                  <c:v>-20</c:v>
                </c:pt>
                <c:pt idx="1">
                  <c:v>-10</c:v>
                </c:pt>
                <c:pt idx="2">
                  <c:v>0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</c:numCache>
            </c:numRef>
          </c:xVal>
          <c:yVal>
            <c:numRef>
              <c:f>TwoResistorLinearizer!$B$79:$B$91</c:f>
              <c:numCache>
                <c:formatCode>0</c:formatCode>
                <c:ptCount val="13"/>
                <c:pt idx="0">
                  <c:v>83024.279572776475</c:v>
                </c:pt>
                <c:pt idx="1">
                  <c:v>48726.910867565828</c:v>
                </c:pt>
                <c:pt idx="2">
                  <c:v>29735.71377337</c:v>
                </c:pt>
                <c:pt idx="3">
                  <c:v>18790.492621435951</c:v>
                </c:pt>
                <c:pt idx="4">
                  <c:v>12251.741963856124</c:v>
                </c:pt>
                <c:pt idx="5">
                  <c:v>8216.966910538602</c:v>
                </c:pt>
                <c:pt idx="6">
                  <c:v>5653.342684356172</c:v>
                </c:pt>
                <c:pt idx="7">
                  <c:v>3980.6182543702075</c:v>
                </c:pt>
                <c:pt idx="8">
                  <c:v>2862.4773989218434</c:v>
                </c:pt>
                <c:pt idx="9">
                  <c:v>2098.3614546482236</c:v>
                </c:pt>
                <c:pt idx="10">
                  <c:v>1565.511208870912</c:v>
                </c:pt>
                <c:pt idx="11">
                  <c:v>1186.9673171023715</c:v>
                </c:pt>
                <c:pt idx="12">
                  <c:v>913.40781589803817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533952"/>
        <c:axId val="185586816"/>
      </c:scatterChart>
      <c:scatterChart>
        <c:scatterStyle val="smoothMarker"/>
        <c:varyColors val="0"/>
        <c:ser>
          <c:idx val="1"/>
          <c:order val="1"/>
          <c:tx>
            <c:v>Resistor Ratio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TwoResistorLinearizer!$A$79:$A$91</c:f>
              <c:numCache>
                <c:formatCode>General</c:formatCode>
                <c:ptCount val="13"/>
                <c:pt idx="0">
                  <c:v>-20</c:v>
                </c:pt>
                <c:pt idx="1">
                  <c:v>-10</c:v>
                </c:pt>
                <c:pt idx="2">
                  <c:v>0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</c:numCache>
            </c:numRef>
          </c:xVal>
          <c:yVal>
            <c:numRef>
              <c:f>TwoResistorLinearizer!$C$79:$C$91</c:f>
              <c:numCache>
                <c:formatCode>0.0%</c:formatCode>
                <c:ptCount val="13"/>
                <c:pt idx="0">
                  <c:v>0.10199115232438864</c:v>
                </c:pt>
                <c:pt idx="1">
                  <c:v>0.12468988941092585</c:v>
                </c:pt>
                <c:pt idx="2">
                  <c:v>0.15760936409670936</c:v>
                </c:pt>
                <c:pt idx="3">
                  <c:v>0.2024382731250072</c:v>
                </c:pt>
                <c:pt idx="4">
                  <c:v>0.25957025117050042</c:v>
                </c:pt>
                <c:pt idx="5">
                  <c:v>0.32754240573163557</c:v>
                </c:pt>
                <c:pt idx="6">
                  <c:v>0.40300711481321361</c:v>
                </c:pt>
                <c:pt idx="7">
                  <c:v>0.48139465378861357</c:v>
                </c:pt>
                <c:pt idx="8">
                  <c:v>0.55801149018737395</c:v>
                </c:pt>
                <c:pt idx="9">
                  <c:v>0.62905572960358092</c:v>
                </c:pt>
                <c:pt idx="10">
                  <c:v>0.69214986960450775</c:v>
                </c:pt>
                <c:pt idx="11">
                  <c:v>0.74633637708708045</c:v>
                </c:pt>
                <c:pt idx="12">
                  <c:v>0.79173950153131845</c:v>
                </c:pt>
              </c:numCache>
            </c:numRef>
          </c:yVal>
          <c:smooth val="1"/>
        </c:ser>
        <c:ser>
          <c:idx val="2"/>
          <c:order val="2"/>
          <c:tx>
            <c:v>Linear Ideal</c:v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xVal>
            <c:numRef>
              <c:f>TwoResistorLinearizer!$A$79:$A$91</c:f>
              <c:numCache>
                <c:formatCode>General</c:formatCode>
                <c:ptCount val="13"/>
                <c:pt idx="0">
                  <c:v>-20</c:v>
                </c:pt>
                <c:pt idx="1">
                  <c:v>-10</c:v>
                </c:pt>
                <c:pt idx="2">
                  <c:v>0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</c:numCache>
            </c:numRef>
          </c:xVal>
          <c:yVal>
            <c:numRef>
              <c:f>TwoResistorLinearizer!$D$79:$D$91</c:f>
              <c:numCache>
                <c:formatCode>0.000</c:formatCode>
                <c:ptCount val="13"/>
                <c:pt idx="0">
                  <c:v>-6.8840128490571917E-2</c:v>
                </c:pt>
                <c:pt idx="1">
                  <c:v>9.7720121898177692E-3</c:v>
                </c:pt>
                <c:pt idx="2">
                  <c:v>8.8384152870207455E-2</c:v>
                </c:pt>
                <c:pt idx="3">
                  <c:v>0.16699629355059714</c:v>
                </c:pt>
                <c:pt idx="4">
                  <c:v>0.24560843423098683</c:v>
                </c:pt>
                <c:pt idx="5">
                  <c:v>0.32422057491137651</c:v>
                </c:pt>
                <c:pt idx="6">
                  <c:v>0.4028327155917662</c:v>
                </c:pt>
                <c:pt idx="7">
                  <c:v>0.48144485627215589</c:v>
                </c:pt>
                <c:pt idx="8">
                  <c:v>0.56005699695254552</c:v>
                </c:pt>
                <c:pt idx="9">
                  <c:v>0.6386691376329352</c:v>
                </c:pt>
                <c:pt idx="10">
                  <c:v>0.71728127831332489</c:v>
                </c:pt>
                <c:pt idx="11">
                  <c:v>0.79589341899371457</c:v>
                </c:pt>
                <c:pt idx="12">
                  <c:v>0.87450555967410426</c:v>
                </c:pt>
              </c:numCache>
            </c:numRef>
          </c:yVal>
          <c:smooth val="1"/>
        </c:ser>
        <c:ser>
          <c:idx val="4"/>
          <c:order val="3"/>
          <c:tx>
            <c:v>Inflection Point</c:v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xVal>
            <c:numRef>
              <c:f>TwoResistorLinearizer!$A$94:$A$96</c:f>
              <c:numCache>
                <c:formatCode>General</c:formatCode>
                <c:ptCount val="3"/>
                <c:pt idx="0">
                  <c:v>46</c:v>
                </c:pt>
                <c:pt idx="1">
                  <c:v>46</c:v>
                </c:pt>
                <c:pt idx="2">
                  <c:v>100</c:v>
                </c:pt>
              </c:numCache>
            </c:numRef>
          </c:xVal>
          <c:yVal>
            <c:numRef>
              <c:f>TwoResistorLinearizer!$B$94:$B$96</c:f>
              <c:numCache>
                <c:formatCode>General</c:formatCode>
                <c:ptCount val="3"/>
                <c:pt idx="0">
                  <c:v>0</c:v>
                </c:pt>
                <c:pt idx="1">
                  <c:v>0.45</c:v>
                </c:pt>
                <c:pt idx="2">
                  <c:v>0.45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488704"/>
        <c:axId val="185588736"/>
      </c:scatterChart>
      <c:valAx>
        <c:axId val="185533952"/>
        <c:scaling>
          <c:orientation val="minMax"/>
          <c:max val="100"/>
          <c:min val="-20"/>
        </c:scaling>
        <c:delete val="0"/>
        <c:axPos val="b"/>
        <c:majorGridlines/>
        <c:title>
          <c:tx>
            <c:strRef>
              <c:f>TwoResistorLinearizer!$C$51</c:f>
              <c:strCache>
                <c:ptCount val="1"/>
                <c:pt idx="0">
                  <c:v>Temperature (°C)
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200">
                  <a:latin typeface="Perpetua" panose="02020502060401020303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85586816"/>
        <c:crosses val="autoZero"/>
        <c:crossBetween val="midCat"/>
      </c:valAx>
      <c:valAx>
        <c:axId val="185586816"/>
        <c:scaling>
          <c:orientation val="minMax"/>
          <c:max val="100000"/>
        </c:scaling>
        <c:delete val="0"/>
        <c:axPos val="l"/>
        <c:majorGridlines/>
        <c:title>
          <c:tx>
            <c:strRef>
              <c:f>TwoResistorLinearizer!$C$50</c:f>
              <c:strCache>
                <c:ptCount val="1"/>
                <c:pt idx="0">
                  <c:v>Resistance (KΩ)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 sz="1200">
                  <a:latin typeface="Perpetua" panose="02020502060401020303" pitchFamily="18" charset="0"/>
                </a:defRPr>
              </a:pPr>
              <a:endParaRPr lang="en-US"/>
            </a:p>
          </c:txPr>
        </c:title>
        <c:numFmt formatCode="0," sourceLinked="0"/>
        <c:majorTickMark val="out"/>
        <c:minorTickMark val="none"/>
        <c:tickLblPos val="nextTo"/>
        <c:crossAx val="185533952"/>
        <c:crossesAt val="-20"/>
        <c:crossBetween val="midCat"/>
      </c:valAx>
      <c:valAx>
        <c:axId val="185588736"/>
        <c:scaling>
          <c:orientation val="minMax"/>
          <c:max val="1"/>
          <c:min val="0"/>
        </c:scaling>
        <c:delete val="0"/>
        <c:axPos val="r"/>
        <c:title>
          <c:tx>
            <c:strRef>
              <c:f>TwoResistorLinearizer!$C$49</c:f>
              <c:strCache>
                <c:ptCount val="1"/>
                <c:pt idx="0">
                  <c:v>% of Full Scale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 sz="1200">
                  <a:latin typeface="Perpetua" panose="02020502060401020303" pitchFamily="18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48488704"/>
        <c:crosses val="max"/>
        <c:crossBetween val="midCat"/>
      </c:valAx>
      <c:valAx>
        <c:axId val="248488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588736"/>
        <c:crosses val="autoZero"/>
        <c:crossBetween val="midCat"/>
      </c:valAx>
      <c:spPr>
        <a:solidFill>
          <a:srgbClr val="FFFFCC"/>
        </a:solidFill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251657046203691"/>
          <c:y val="0.82218313926975339"/>
          <c:w val="0.3207575035063383"/>
          <c:h val="0.15887757273584044"/>
        </c:manualLayout>
      </c:layout>
      <c:overlay val="0"/>
      <c:spPr>
        <a:solidFill>
          <a:srgbClr val="FFE9BD"/>
        </a:solidFill>
        <a:ln>
          <a:noFill/>
        </a:ln>
      </c:spPr>
      <c:txPr>
        <a:bodyPr/>
        <a:lstStyle/>
        <a:p>
          <a:pPr>
            <a:defRPr sz="1200">
              <a:latin typeface="Perpetua" panose="02020502060401020303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E9BD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54</xdr:row>
          <xdr:rowOff>57150</xdr:rowOff>
        </xdr:from>
        <xdr:to>
          <xdr:col>1</xdr:col>
          <xdr:colOff>104775</xdr:colOff>
          <xdr:row>56</xdr:row>
          <xdr:rowOff>171451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114301</xdr:colOff>
      <xdr:row>26</xdr:row>
      <xdr:rowOff>190500</xdr:rowOff>
    </xdr:from>
    <xdr:to>
      <xdr:col>3</xdr:col>
      <xdr:colOff>920750</xdr:colOff>
      <xdr:row>42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39</xdr:row>
      <xdr:rowOff>76200</xdr:rowOff>
    </xdr:from>
    <xdr:to>
      <xdr:col>1</xdr:col>
      <xdr:colOff>914400</xdr:colOff>
      <xdr:row>42</xdr:row>
      <xdr:rowOff>95250</xdr:rowOff>
    </xdr:to>
    <xdr:sp macro="" textlink="$C$46">
      <xdr:nvSpPr>
        <xdr:cNvPr id="5" name="TextBox 4"/>
        <xdr:cNvSpPr txBox="1"/>
      </xdr:nvSpPr>
      <xdr:spPr>
        <a:xfrm>
          <a:off x="228600" y="7477125"/>
          <a:ext cx="1647825" cy="647700"/>
        </a:xfrm>
        <a:prstGeom prst="rect">
          <a:avLst/>
        </a:prstGeom>
        <a:solidFill>
          <a:srgbClr val="FFE9BD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CE032C4-1DD5-423C-8E9B-F5ECB00A6AAA}" type="TxLink">
            <a:rPr lang="en-US" sz="800" b="0" i="0" u="none" strike="noStrike">
              <a:solidFill>
                <a:srgbClr val="000000"/>
              </a:solidFill>
              <a:latin typeface="Palatino Linotype"/>
            </a:rPr>
            <a:pPr/>
            <a:t>Thermistor Characteristics:
ß = 3550 °K
R0 = 10000 Ω
TREF = 25 °C</a:t>
          </a:fld>
          <a:endParaRPr lang="en-US" sz="800"/>
        </a:p>
      </xdr:txBody>
    </xdr:sp>
    <xdr:clientData/>
  </xdr:twoCellAnchor>
  <xdr:oneCellAnchor>
    <xdr:from>
      <xdr:col>1</xdr:col>
      <xdr:colOff>105335</xdr:colOff>
      <xdr:row>31</xdr:row>
      <xdr:rowOff>1120</xdr:rowOff>
    </xdr:from>
    <xdr:ext cx="1743076" cy="403828"/>
    <xdr:sp macro="" textlink="$C$47">
      <xdr:nvSpPr>
        <xdr:cNvPr id="6" name="TextBox 5"/>
        <xdr:cNvSpPr txBox="1"/>
      </xdr:nvSpPr>
      <xdr:spPr>
        <a:xfrm>
          <a:off x="1069041" y="5816973"/>
          <a:ext cx="1743076" cy="403828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14679D02-F95E-4D91-8D24-66A6B7F358A8}" type="TxLink">
            <a:rPr lang="en-US" sz="900" b="0" i="0" u="none" strike="noStrike">
              <a:solidFill>
                <a:srgbClr val="000000"/>
              </a:solidFill>
              <a:latin typeface="Palatino Linotype"/>
            </a:rPr>
            <a:pPr/>
            <a:t>Inflection Temperature = 46 °C
µ =  0.45</a:t>
          </a:fld>
          <a:endParaRPr lang="en-US" sz="1100"/>
        </a:p>
      </xdr:txBody>
    </xdr:sp>
    <xdr:clientData/>
  </xdr:oneCellAnchor>
  <xdr:twoCellAnchor editAs="oneCell">
    <xdr:from>
      <xdr:col>0</xdr:col>
      <xdr:colOff>419100</xdr:colOff>
      <xdr:row>59</xdr:row>
      <xdr:rowOff>123825</xdr:rowOff>
    </xdr:from>
    <xdr:to>
      <xdr:col>2</xdr:col>
      <xdr:colOff>694925</xdr:colOff>
      <xdr:row>75</xdr:row>
      <xdr:rowOff>113881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" y="10077450"/>
          <a:ext cx="3200000" cy="3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8"/>
  <sheetViews>
    <sheetView tabSelected="1" zoomScaleNormal="100" workbookViewId="0">
      <selection activeCell="H42" sqref="H42"/>
    </sheetView>
  </sheetViews>
  <sheetFormatPr defaultRowHeight="16.5" x14ac:dyDescent="0.3"/>
  <cols>
    <col min="1" max="1" width="14.42578125" style="2" customWidth="1"/>
    <col min="2" max="2" width="29.42578125" style="2" customWidth="1"/>
    <col min="3" max="3" width="22.140625" style="2" customWidth="1"/>
    <col min="4" max="4" width="16.42578125" style="2" customWidth="1"/>
    <col min="5" max="5" width="14.42578125" style="2" customWidth="1"/>
    <col min="6" max="16384" width="9.140625" style="2"/>
  </cols>
  <sheetData>
    <row r="1" spans="1:7" ht="17.25" x14ac:dyDescent="0.3">
      <c r="A1" s="1" t="s">
        <v>0</v>
      </c>
      <c r="B1" s="3" t="s">
        <v>3</v>
      </c>
      <c r="C1" s="3"/>
      <c r="D1"/>
      <c r="F1"/>
      <c r="G1"/>
    </row>
    <row r="2" spans="1:7" ht="17.25" x14ac:dyDescent="0.3">
      <c r="A2" s="1" t="s">
        <v>1</v>
      </c>
      <c r="B2" s="3" t="s">
        <v>31</v>
      </c>
      <c r="C2" s="3"/>
      <c r="D2"/>
      <c r="G2" s="25"/>
    </row>
    <row r="3" spans="1:7" ht="17.25" x14ac:dyDescent="0.3">
      <c r="A3" s="1" t="s">
        <v>2</v>
      </c>
      <c r="B3" s="4">
        <v>41670</v>
      </c>
      <c r="C3" s="3"/>
      <c r="D3"/>
      <c r="G3" s="25"/>
    </row>
    <row r="4" spans="1:7" x14ac:dyDescent="0.3">
      <c r="G4" s="25"/>
    </row>
    <row r="5" spans="1:7" x14ac:dyDescent="0.3">
      <c r="A5" s="5" t="s">
        <v>4</v>
      </c>
      <c r="G5" s="25"/>
    </row>
    <row r="6" spans="1:7" x14ac:dyDescent="0.3">
      <c r="B6" s="2" t="s">
        <v>5</v>
      </c>
      <c r="C6" s="6">
        <v>3550</v>
      </c>
      <c r="D6" s="2" t="s">
        <v>9</v>
      </c>
      <c r="G6" s="25"/>
    </row>
    <row r="7" spans="1:7" x14ac:dyDescent="0.3">
      <c r="B7" s="2" t="s">
        <v>6</v>
      </c>
      <c r="C7" s="6">
        <v>25</v>
      </c>
      <c r="D7" s="2" t="s">
        <v>10</v>
      </c>
      <c r="G7" s="25"/>
    </row>
    <row r="8" spans="1:7" x14ac:dyDescent="0.3">
      <c r="B8" s="2" t="s">
        <v>7</v>
      </c>
      <c r="C8" s="6">
        <v>10000</v>
      </c>
      <c r="D8" s="2" t="s">
        <v>11</v>
      </c>
      <c r="G8" s="25"/>
    </row>
    <row r="9" spans="1:7" x14ac:dyDescent="0.3">
      <c r="G9" s="25"/>
    </row>
    <row r="10" spans="1:7" x14ac:dyDescent="0.3">
      <c r="A10" s="5" t="s">
        <v>12</v>
      </c>
      <c r="G10" s="25"/>
    </row>
    <row r="11" spans="1:7" ht="18" x14ac:dyDescent="0.35">
      <c r="B11" s="2" t="s">
        <v>14</v>
      </c>
      <c r="C11" s="6">
        <v>46</v>
      </c>
      <c r="D11" s="2" t="s">
        <v>10</v>
      </c>
      <c r="G11" s="25"/>
    </row>
    <row r="12" spans="1:7" ht="18" x14ac:dyDescent="0.35">
      <c r="B12" s="2" t="s">
        <v>15</v>
      </c>
      <c r="C12" s="7">
        <f>_R0*EXP(_Beta*(1/(_TI+273.15)-1/(_Tref+273.15)))</f>
        <v>4568.2171368346189</v>
      </c>
      <c r="D12" s="2" t="s">
        <v>11</v>
      </c>
      <c r="G12" s="25"/>
    </row>
    <row r="13" spans="1:7" x14ac:dyDescent="0.3">
      <c r="B13" s="2" t="s">
        <v>13</v>
      </c>
      <c r="C13" s="7">
        <f>_RTi*((_Beta-2*(_TI+273.15))/(_Beta+2*(_TI+273.15)))</f>
        <v>3175.817834759057</v>
      </c>
      <c r="D13" s="2" t="s">
        <v>11</v>
      </c>
      <c r="G13" s="25"/>
    </row>
    <row r="14" spans="1:7" x14ac:dyDescent="0.3">
      <c r="B14" s="2" t="s">
        <v>16</v>
      </c>
      <c r="C14" s="24">
        <f>(_Beta-2*(_TI+273.15))/(2*_Beta)</f>
        <v>0.41009859154929573</v>
      </c>
      <c r="D14" s="8" t="s">
        <v>42</v>
      </c>
      <c r="G14" s="25"/>
    </row>
    <row r="15" spans="1:7" ht="18" x14ac:dyDescent="0.35">
      <c r="B15" s="2" t="s">
        <v>43</v>
      </c>
      <c r="C15" s="23">
        <v>0.45</v>
      </c>
      <c r="D15" s="8" t="s">
        <v>41</v>
      </c>
      <c r="G15" s="25"/>
    </row>
    <row r="16" spans="1:7" x14ac:dyDescent="0.3">
      <c r="G16" s="25"/>
    </row>
    <row r="17" spans="1:7" x14ac:dyDescent="0.3">
      <c r="A17" s="5" t="s">
        <v>17</v>
      </c>
      <c r="G17" s="25"/>
    </row>
    <row r="18" spans="1:7" x14ac:dyDescent="0.3">
      <c r="B18" s="2" t="s">
        <v>18</v>
      </c>
      <c r="C18" s="7">
        <f>_RTi*(_Beta-2*(_TI+273.15))/(2*_Beta*(1-_Ratio))</f>
        <v>3406.2171158313336</v>
      </c>
      <c r="D18" s="2" t="s">
        <v>11</v>
      </c>
      <c r="G18" s="25"/>
    </row>
    <row r="19" spans="1:7" x14ac:dyDescent="0.3">
      <c r="B19" s="2" t="s">
        <v>19</v>
      </c>
      <c r="C19" s="7">
        <f>_Rs*_RTi/(_Rs*(_Beta+2*(_TI+273.15))/(_Beta-2*(_TI+273.15))-_RTi)</f>
        <v>46951.210156446832</v>
      </c>
      <c r="D19" s="2" t="s">
        <v>11</v>
      </c>
      <c r="G19" s="25"/>
    </row>
    <row r="20" spans="1:7" x14ac:dyDescent="0.3">
      <c r="G20" s="25"/>
    </row>
    <row r="21" spans="1:7" x14ac:dyDescent="0.3">
      <c r="A21" s="5" t="s">
        <v>20</v>
      </c>
      <c r="G21" s="25"/>
    </row>
    <row r="22" spans="1:7" hidden="1" x14ac:dyDescent="0.3">
      <c r="A22" s="5"/>
      <c r="B22" s="2" t="s">
        <v>26</v>
      </c>
      <c r="C22" s="2">
        <f>_R0*EXP(_Beta*(1/(_TI+273.15+0.0001/2)-1/(_Tref+273.15)))</f>
        <v>4568.2091760669055</v>
      </c>
      <c r="G22" s="25"/>
    </row>
    <row r="23" spans="1:7" hidden="1" x14ac:dyDescent="0.3">
      <c r="A23" s="5"/>
      <c r="B23" s="2" t="s">
        <v>27</v>
      </c>
      <c r="C23" s="2">
        <f>_R0*EXP(_Beta*(1/(_TI+273.15-0.0001/2)-1/(_Tref+273.15)))</f>
        <v>4568.2250976187033</v>
      </c>
      <c r="G23" s="25"/>
    </row>
    <row r="24" spans="1:7" hidden="1" x14ac:dyDescent="0.3">
      <c r="A24" s="5"/>
      <c r="B24" s="2" t="s">
        <v>28</v>
      </c>
      <c r="C24" s="2">
        <f>_Rs/(_Rs+_Rp*C22/(_Rp+C22))</f>
        <v>0.45000039306070322</v>
      </c>
      <c r="G24" s="25"/>
    </row>
    <row r="25" spans="1:7" hidden="1" x14ac:dyDescent="0.3">
      <c r="A25" s="5"/>
      <c r="B25" s="2" t="s">
        <v>29</v>
      </c>
      <c r="C25" s="2">
        <f>_Rs/(_Rs+_Rp*C23/(_Rp+C23))</f>
        <v>0.44999960693929641</v>
      </c>
      <c r="G25" s="25"/>
    </row>
    <row r="26" spans="1:7" x14ac:dyDescent="0.3">
      <c r="B26" s="2" t="s">
        <v>25</v>
      </c>
      <c r="C26" s="2">
        <f>(C24-C25)/0.0001</f>
        <v>7.8612140680389686E-3</v>
      </c>
      <c r="D26" s="8" t="s">
        <v>33</v>
      </c>
      <c r="G26" s="25"/>
    </row>
    <row r="27" spans="1:7" x14ac:dyDescent="0.3">
      <c r="G27" s="25"/>
    </row>
    <row r="28" spans="1:7" x14ac:dyDescent="0.3">
      <c r="G28" s="25"/>
    </row>
    <row r="29" spans="1:7" x14ac:dyDescent="0.3">
      <c r="G29" s="25"/>
    </row>
    <row r="30" spans="1:7" x14ac:dyDescent="0.3">
      <c r="G30" s="25"/>
    </row>
    <row r="31" spans="1:7" x14ac:dyDescent="0.3">
      <c r="G31" s="25"/>
    </row>
    <row r="32" spans="1:7" x14ac:dyDescent="0.3">
      <c r="G32" s="25"/>
    </row>
    <row r="33" spans="2:7" x14ac:dyDescent="0.3">
      <c r="G33" s="25"/>
    </row>
    <row r="34" spans="2:7" x14ac:dyDescent="0.3">
      <c r="G34" s="25"/>
    </row>
    <row r="35" spans="2:7" x14ac:dyDescent="0.3">
      <c r="G35" s="25"/>
    </row>
    <row r="36" spans="2:7" x14ac:dyDescent="0.3">
      <c r="G36" s="25"/>
    </row>
    <row r="37" spans="2:7" x14ac:dyDescent="0.3">
      <c r="G37" s="25"/>
    </row>
    <row r="38" spans="2:7" x14ac:dyDescent="0.3">
      <c r="G38" s="25"/>
    </row>
    <row r="39" spans="2:7" x14ac:dyDescent="0.3">
      <c r="G39" s="25"/>
    </row>
    <row r="40" spans="2:7" x14ac:dyDescent="0.3">
      <c r="G40" s="25"/>
    </row>
    <row r="41" spans="2:7" x14ac:dyDescent="0.3">
      <c r="G41" s="25"/>
    </row>
    <row r="42" spans="2:7" x14ac:dyDescent="0.3">
      <c r="G42" s="25"/>
    </row>
    <row r="43" spans="2:7" x14ac:dyDescent="0.3">
      <c r="G43" s="25"/>
    </row>
    <row r="44" spans="2:7" ht="18" hidden="1" x14ac:dyDescent="0.35">
      <c r="C44" s="2" t="s">
        <v>35</v>
      </c>
      <c r="G44" s="25"/>
    </row>
    <row r="45" spans="2:7" ht="18" hidden="1" x14ac:dyDescent="0.35">
      <c r="B45"/>
      <c r="C45" s="2" t="s">
        <v>36</v>
      </c>
      <c r="G45" s="25"/>
    </row>
    <row r="46" spans="2:7" hidden="1" x14ac:dyDescent="0.3">
      <c r="C46" s="21" t="str">
        <f>"Thermistor Characteristics:"&amp;CHAR(13)&amp;"ß = "&amp;_Beta&amp;" °K" &amp; CHAR(13)&amp;C44&amp;" = " &amp;_R0 &amp; " Ω"&amp;CHAR(13)&amp;C45&amp;" = "&amp;_Tref&amp;" °C"</f>
        <v>Thermistor Characteristics:_x000D_ß = 3550 °K_x000D_R0 = 10000 Ω_x000D_TREF = 25 °C</v>
      </c>
      <c r="D46" t="s">
        <v>34</v>
      </c>
      <c r="G46" s="25"/>
    </row>
    <row r="47" spans="2:7" hidden="1" x14ac:dyDescent="0.3">
      <c r="C47" s="21" t="str">
        <f>"Inflection Temperature = "&amp;_TI&amp;" °C"&amp;CHAR(13)&amp;CHAR(181)&amp;" =  "&amp;_Ratio</f>
        <v>Inflection Temperature = 46 °C_x000D_µ =  0.45</v>
      </c>
      <c r="D47" t="s">
        <v>34</v>
      </c>
      <c r="G47" s="25"/>
    </row>
    <row r="48" spans="2:7" hidden="1" x14ac:dyDescent="0.3">
      <c r="C48" s="21" t="s">
        <v>37</v>
      </c>
      <c r="G48" s="25"/>
    </row>
    <row r="49" spans="1:7" hidden="1" x14ac:dyDescent="0.3">
      <c r="C49" s="21" t="s">
        <v>38</v>
      </c>
      <c r="G49" s="25"/>
    </row>
    <row r="50" spans="1:7" ht="16.5" hidden="1" customHeight="1" x14ac:dyDescent="0.3">
      <c r="C50" s="21" t="s">
        <v>39</v>
      </c>
      <c r="G50" s="25"/>
    </row>
    <row r="51" spans="1:7" ht="16.5" hidden="1" customHeight="1" x14ac:dyDescent="0.3">
      <c r="C51" s="22" t="s">
        <v>40</v>
      </c>
      <c r="G51" s="25"/>
    </row>
    <row r="52" spans="1:7" hidden="1" x14ac:dyDescent="0.3">
      <c r="C52" s="22"/>
      <c r="G52" s="25"/>
    </row>
    <row r="53" spans="1:7" x14ac:dyDescent="0.3">
      <c r="C53" s="22"/>
      <c r="G53" s="25"/>
    </row>
    <row r="54" spans="1:7" x14ac:dyDescent="0.3">
      <c r="A54" s="5" t="s">
        <v>8</v>
      </c>
      <c r="G54" s="25"/>
    </row>
    <row r="55" spans="1:7" x14ac:dyDescent="0.3">
      <c r="A55" s="5"/>
      <c r="G55" s="25"/>
    </row>
    <row r="56" spans="1:7" x14ac:dyDescent="0.3">
      <c r="A56" s="5"/>
      <c r="G56" s="25"/>
    </row>
    <row r="57" spans="1:7" x14ac:dyDescent="0.3">
      <c r="A57" s="5"/>
      <c r="G57" s="25"/>
    </row>
    <row r="58" spans="1:7" x14ac:dyDescent="0.3">
      <c r="A58" s="5"/>
      <c r="G58" s="25"/>
    </row>
    <row r="59" spans="1:7" x14ac:dyDescent="0.3">
      <c r="A59" s="5" t="s">
        <v>30</v>
      </c>
      <c r="G59" s="25"/>
    </row>
    <row r="60" spans="1:7" x14ac:dyDescent="0.3">
      <c r="G60" s="25"/>
    </row>
    <row r="61" spans="1:7" x14ac:dyDescent="0.3">
      <c r="G61" s="25"/>
    </row>
    <row r="62" spans="1:7" x14ac:dyDescent="0.3">
      <c r="G62" s="25"/>
    </row>
    <row r="63" spans="1:7" x14ac:dyDescent="0.3">
      <c r="G63" s="25"/>
    </row>
    <row r="64" spans="1:7" x14ac:dyDescent="0.3">
      <c r="G64" s="25"/>
    </row>
    <row r="65" spans="1:7" x14ac:dyDescent="0.3">
      <c r="G65" s="25"/>
    </row>
    <row r="66" spans="1:7" x14ac:dyDescent="0.3">
      <c r="G66" s="25"/>
    </row>
    <row r="67" spans="1:7" x14ac:dyDescent="0.3">
      <c r="G67" s="25"/>
    </row>
    <row r="68" spans="1:7" x14ac:dyDescent="0.3">
      <c r="G68" s="25"/>
    </row>
    <row r="69" spans="1:7" x14ac:dyDescent="0.3">
      <c r="G69" s="25"/>
    </row>
    <row r="70" spans="1:7" x14ac:dyDescent="0.3">
      <c r="G70" s="25"/>
    </row>
    <row r="71" spans="1:7" x14ac:dyDescent="0.3">
      <c r="G71" s="25"/>
    </row>
    <row r="72" spans="1:7" x14ac:dyDescent="0.3">
      <c r="G72" s="25"/>
    </row>
    <row r="73" spans="1:7" x14ac:dyDescent="0.3">
      <c r="G73" s="25"/>
    </row>
    <row r="74" spans="1:7" x14ac:dyDescent="0.3">
      <c r="G74" s="25"/>
    </row>
    <row r="75" spans="1:7" x14ac:dyDescent="0.3">
      <c r="G75" s="25"/>
    </row>
    <row r="76" spans="1:7" x14ac:dyDescent="0.3">
      <c r="G76" s="25"/>
    </row>
    <row r="77" spans="1:7" x14ac:dyDescent="0.3">
      <c r="G77" s="25"/>
    </row>
    <row r="78" spans="1:7" ht="35.25" customHeight="1" thickBot="1" x14ac:dyDescent="0.35">
      <c r="A78" s="12" t="s">
        <v>23</v>
      </c>
      <c r="B78" s="12" t="s">
        <v>21</v>
      </c>
      <c r="C78" s="12" t="s">
        <v>22</v>
      </c>
      <c r="D78" s="13" t="s">
        <v>24</v>
      </c>
      <c r="G78" s="25"/>
    </row>
    <row r="79" spans="1:7" ht="17.25" thickTop="1" x14ac:dyDescent="0.3">
      <c r="A79" s="14">
        <v>-20</v>
      </c>
      <c r="B79" s="9">
        <f t="shared" ref="B79:B91" si="0">_R0*EXP(_Beta*(1/(A79+273.15)-1/(_Tref+273.15)))</f>
        <v>83024.279572776475</v>
      </c>
      <c r="C79" s="10">
        <f t="shared" ref="C79:C91" si="1">_Rs/(_Rs+_Rp*B79/(B79+_Rp))</f>
        <v>0.10199115232438864</v>
      </c>
      <c r="D79" s="11">
        <f t="shared" ref="D79:D91" si="2">_Slope*(A79-_TI)+_Ratio</f>
        <v>-6.8840128490571917E-2</v>
      </c>
      <c r="G79" s="25"/>
    </row>
    <row r="80" spans="1:7" x14ac:dyDescent="0.3">
      <c r="A80" s="14">
        <v>-10</v>
      </c>
      <c r="B80" s="9">
        <f t="shared" si="0"/>
        <v>48726.910867565828</v>
      </c>
      <c r="C80" s="10">
        <f t="shared" si="1"/>
        <v>0.12468988941092585</v>
      </c>
      <c r="D80" s="11">
        <f t="shared" si="2"/>
        <v>9.7720121898177692E-3</v>
      </c>
      <c r="G80" s="25"/>
    </row>
    <row r="81" spans="1:8" x14ac:dyDescent="0.3">
      <c r="A81" s="14">
        <v>0</v>
      </c>
      <c r="B81" s="9">
        <f t="shared" si="0"/>
        <v>29735.71377337</v>
      </c>
      <c r="C81" s="10">
        <f t="shared" si="1"/>
        <v>0.15760936409670936</v>
      </c>
      <c r="D81" s="11">
        <f t="shared" si="2"/>
        <v>8.8384152870207455E-2</v>
      </c>
      <c r="G81" s="25"/>
    </row>
    <row r="82" spans="1:8" x14ac:dyDescent="0.3">
      <c r="A82" s="14">
        <v>10</v>
      </c>
      <c r="B82" s="9">
        <f t="shared" si="0"/>
        <v>18790.492621435951</v>
      </c>
      <c r="C82" s="10">
        <f t="shared" si="1"/>
        <v>0.2024382731250072</v>
      </c>
      <c r="D82" s="11">
        <f t="shared" si="2"/>
        <v>0.16699629355059714</v>
      </c>
      <c r="G82" s="25"/>
      <c r="H82"/>
    </row>
    <row r="83" spans="1:8" x14ac:dyDescent="0.3">
      <c r="A83" s="14">
        <v>20</v>
      </c>
      <c r="B83" s="9">
        <f t="shared" si="0"/>
        <v>12251.741963856124</v>
      </c>
      <c r="C83" s="10">
        <f t="shared" si="1"/>
        <v>0.25957025117050042</v>
      </c>
      <c r="D83" s="11">
        <f t="shared" si="2"/>
        <v>0.24560843423098683</v>
      </c>
      <c r="G83" s="25"/>
    </row>
    <row r="84" spans="1:8" x14ac:dyDescent="0.3">
      <c r="A84" s="14">
        <v>30</v>
      </c>
      <c r="B84" s="9">
        <f t="shared" si="0"/>
        <v>8216.966910538602</v>
      </c>
      <c r="C84" s="10">
        <f t="shared" si="1"/>
        <v>0.32754240573163557</v>
      </c>
      <c r="D84" s="11">
        <f t="shared" si="2"/>
        <v>0.32422057491137651</v>
      </c>
      <c r="G84" s="25"/>
    </row>
    <row r="85" spans="1:8" x14ac:dyDescent="0.3">
      <c r="A85" s="14">
        <v>40</v>
      </c>
      <c r="B85" s="9">
        <f t="shared" si="0"/>
        <v>5653.342684356172</v>
      </c>
      <c r="C85" s="10">
        <f t="shared" si="1"/>
        <v>0.40300711481321361</v>
      </c>
      <c r="D85" s="11">
        <f t="shared" si="2"/>
        <v>0.4028327155917662</v>
      </c>
      <c r="G85" s="25"/>
    </row>
    <row r="86" spans="1:8" x14ac:dyDescent="0.3">
      <c r="A86" s="14">
        <v>50</v>
      </c>
      <c r="B86" s="9">
        <f t="shared" si="0"/>
        <v>3980.6182543702075</v>
      </c>
      <c r="C86" s="10">
        <f t="shared" si="1"/>
        <v>0.48139465378861357</v>
      </c>
      <c r="D86" s="11">
        <f t="shared" si="2"/>
        <v>0.48144485627215589</v>
      </c>
      <c r="G86" s="25"/>
    </row>
    <row r="87" spans="1:8" x14ac:dyDescent="0.3">
      <c r="A87" s="14">
        <v>60</v>
      </c>
      <c r="B87" s="9">
        <f t="shared" si="0"/>
        <v>2862.4773989218434</v>
      </c>
      <c r="C87" s="10">
        <f t="shared" si="1"/>
        <v>0.55801149018737395</v>
      </c>
      <c r="D87" s="11">
        <f t="shared" si="2"/>
        <v>0.56005699695254552</v>
      </c>
      <c r="G87" s="25"/>
    </row>
    <row r="88" spans="1:8" x14ac:dyDescent="0.3">
      <c r="A88" s="14">
        <v>70</v>
      </c>
      <c r="B88" s="9">
        <f t="shared" si="0"/>
        <v>2098.3614546482236</v>
      </c>
      <c r="C88" s="10">
        <f t="shared" si="1"/>
        <v>0.62905572960358092</v>
      </c>
      <c r="D88" s="11">
        <f t="shared" si="2"/>
        <v>0.6386691376329352</v>
      </c>
      <c r="G88" s="25"/>
    </row>
    <row r="89" spans="1:8" x14ac:dyDescent="0.3">
      <c r="A89" s="14">
        <v>80</v>
      </c>
      <c r="B89" s="9">
        <f t="shared" si="0"/>
        <v>1565.511208870912</v>
      </c>
      <c r="C89" s="10">
        <f t="shared" si="1"/>
        <v>0.69214986960450775</v>
      </c>
      <c r="D89" s="11">
        <f t="shared" si="2"/>
        <v>0.71728127831332489</v>
      </c>
      <c r="G89" s="25"/>
    </row>
    <row r="90" spans="1:8" x14ac:dyDescent="0.3">
      <c r="A90" s="14">
        <v>90</v>
      </c>
      <c r="B90" s="9">
        <f t="shared" si="0"/>
        <v>1186.9673171023715</v>
      </c>
      <c r="C90" s="10">
        <f t="shared" si="1"/>
        <v>0.74633637708708045</v>
      </c>
      <c r="D90" s="11">
        <f t="shared" si="2"/>
        <v>0.79589341899371457</v>
      </c>
      <c r="G90" s="25"/>
    </row>
    <row r="91" spans="1:8" x14ac:dyDescent="0.3">
      <c r="A91" s="15">
        <v>100</v>
      </c>
      <c r="B91" s="16">
        <f t="shared" si="0"/>
        <v>913.40781589803817</v>
      </c>
      <c r="C91" s="17">
        <f t="shared" si="1"/>
        <v>0.79173950153131845</v>
      </c>
      <c r="D91" s="18">
        <f t="shared" si="2"/>
        <v>0.87450555967410426</v>
      </c>
      <c r="G91" s="25"/>
    </row>
    <row r="92" spans="1:8" x14ac:dyDescent="0.3">
      <c r="G92" s="25"/>
    </row>
    <row r="93" spans="1:8" x14ac:dyDescent="0.3">
      <c r="A93" s="19" t="s">
        <v>32</v>
      </c>
      <c r="B93" s="19"/>
      <c r="G93" s="25"/>
    </row>
    <row r="94" spans="1:8" x14ac:dyDescent="0.3">
      <c r="A94" s="20">
        <f>_TI</f>
        <v>46</v>
      </c>
      <c r="B94" s="20">
        <v>0</v>
      </c>
      <c r="G94" s="25"/>
    </row>
    <row r="95" spans="1:8" x14ac:dyDescent="0.3">
      <c r="A95" s="20">
        <f>_TI</f>
        <v>46</v>
      </c>
      <c r="B95" s="20">
        <f>_Ratio</f>
        <v>0.45</v>
      </c>
      <c r="G95" s="25"/>
    </row>
    <row r="96" spans="1:8" x14ac:dyDescent="0.3">
      <c r="A96" s="20">
        <f>MAX(A79:A91)</f>
        <v>100</v>
      </c>
      <c r="B96" s="20">
        <f>_Ratio</f>
        <v>0.45</v>
      </c>
      <c r="G96" s="25"/>
    </row>
    <row r="97" spans="7:7" x14ac:dyDescent="0.3">
      <c r="G97" s="25"/>
    </row>
    <row r="98" spans="7:7" x14ac:dyDescent="0.3">
      <c r="G98" s="25"/>
    </row>
  </sheetData>
  <conditionalFormatting sqref="C19">
    <cfRule type="expression" dxfId="1" priority="2">
      <formula>C19&lt;0</formula>
    </cfRule>
  </conditionalFormatting>
  <conditionalFormatting sqref="C15">
    <cfRule type="expression" dxfId="0" priority="1">
      <formula>$C$15&lt;$C$14</formula>
    </cfRule>
  </conditionalFormatting>
  <pageMargins left="0.7" right="0.7" top="0.75" bottom="0.75" header="0.3" footer="0.3"/>
  <pageSetup orientation="portrait" r:id="rId1"/>
  <headerFooter>
    <oddHeader>&amp;L&amp;"Palatino Linotype,Regular"Hardware Design Tool&amp;R&amp;"Palatino Linotype,Regular"Temperature Measurement</oddHeader>
    <oddFooter>&amp;L&amp;"Palatino Linotype,Regular"Two-Resistor Thermistor Linearizer&amp;C&amp;"Palatino Linotype,Regular"Page &amp;P of &amp;N&amp;R&amp;"Palatino Linotype,Regular"Sheet Name: TwoResistorLinearizer</oddFooter>
  </headerFooter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3073" r:id="rId4">
          <objectPr defaultSize="0" autoPict="0" r:id="rId5">
            <anchor moveWithCells="1">
              <from>
                <xdr:col>0</xdr:col>
                <xdr:colOff>352425</xdr:colOff>
                <xdr:row>54</xdr:row>
                <xdr:rowOff>57150</xdr:rowOff>
              </from>
              <to>
                <xdr:col>1</xdr:col>
                <xdr:colOff>104775</xdr:colOff>
                <xdr:row>56</xdr:row>
                <xdr:rowOff>171450</xdr:rowOff>
              </to>
            </anchor>
          </objectPr>
        </oleObject>
      </mc:Choice>
      <mc:Fallback>
        <oleObject progId="Acrobat Document" dvAspect="DVASPECT_ICON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TwoResistorLinearizer</vt:lpstr>
      <vt:lpstr>TwoResistorLinearizer!_Beta</vt:lpstr>
      <vt:lpstr>TwoResistorLinearizer!_ORIGIN</vt:lpstr>
      <vt:lpstr>TwoResistorLinearizer!_R0</vt:lpstr>
      <vt:lpstr>TwoResistorLinearizer!_Ratio</vt:lpstr>
      <vt:lpstr>TwoResistorLinearizer!_Rp</vt:lpstr>
      <vt:lpstr>TwoResistorLinearizer!_Rs</vt:lpstr>
      <vt:lpstr>TwoResistorLinearizer!_Rsmin</vt:lpstr>
      <vt:lpstr>TwoResistorLinearizer!_RTi</vt:lpstr>
      <vt:lpstr>TwoResistorLinearizer!_Slope</vt:lpstr>
      <vt:lpstr>TwoResistorLinearizer!_TI</vt:lpstr>
      <vt:lpstr>TwoResistorLinearizer!_Tref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2013-12-19T13:40:56Z</dcterms:created>
  <dcterms:modified xsi:type="dcterms:W3CDTF">2014-01-31T22:42:09Z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CSRevision">
    <vt:lpwstr>1.0</vt:lpwstr>
  </property>
  <property fmtid="{D5CDD505-2E9C-101B-9397-08002B2CF9AE}" pid="3" name="RCSAuthor">
    <vt:lpwstr>mbiegert</vt:lpwstr>
  </property>
  <property fmtid="{D5CDD505-2E9C-101B-9397-08002B2CF9AE}" pid="4" name="RCSRevDate">
    <vt:lpwstr>1/21/2014 6:55 AM</vt:lpwstr>
  </property>
</Properties>
</file>